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ocone-ext\Downloads\LEDVANCE MATERIALE BANDO FLUORESCENZA 2023\"/>
    </mc:Choice>
  </mc:AlternateContent>
  <xr:revisionPtr revIDLastSave="0" documentId="13_ncr:1_{DEBFF169-DFFB-4ECA-BB51-715FCB2A853C}" xr6:coauthVersionLast="47" xr6:coauthVersionMax="47" xr10:uidLastSave="{00000000-0000-0000-0000-000000000000}"/>
  <bookViews>
    <workbookView xWindow="-120" yWindow="-120" windowWidth="29040" windowHeight="15840" xr2:uid="{252D611E-1ABC-4344-B979-244B16E73F91}"/>
  </bookViews>
  <sheets>
    <sheet name="TCO CON DAMP " sheetId="8" r:id="rId1"/>
    <sheet name="TCO CON TUBI" sheetId="10" r:id="rId2"/>
    <sheet name="TCO CON PANEL" sheetId="11" r:id="rId3"/>
  </sheets>
  <definedNames>
    <definedName name="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1" l="1"/>
  <c r="I20" i="11" l="1"/>
  <c r="I19" i="11"/>
  <c r="I15" i="11"/>
  <c r="I22" i="11" s="1"/>
  <c r="J25" i="8" l="1"/>
  <c r="B20" i="10"/>
  <c r="E34" i="8"/>
  <c r="E37" i="8"/>
  <c r="E33" i="8"/>
  <c r="E28" i="8"/>
  <c r="B27" i="8"/>
  <c r="B28" i="8"/>
  <c r="G28" i="8"/>
  <c r="G27" i="8"/>
  <c r="G26" i="8"/>
  <c r="G25" i="8"/>
  <c r="B5" i="8"/>
  <c r="B15" i="8"/>
  <c r="B25" i="8"/>
  <c r="G24" i="8"/>
  <c r="E6" i="8"/>
  <c r="B20" i="8"/>
  <c r="E20" i="11" l="1"/>
  <c r="E19" i="11"/>
  <c r="E15" i="11"/>
  <c r="E22" i="11" s="1"/>
  <c r="B4" i="11"/>
  <c r="B15" i="11"/>
  <c r="B19" i="11"/>
  <c r="B20" i="11"/>
  <c r="E30" i="11" l="1"/>
  <c r="E35" i="11" s="1"/>
  <c r="I29" i="11"/>
  <c r="I30" i="11"/>
  <c r="I35" i="11" s="1"/>
  <c r="B5" i="11"/>
  <c r="I21" i="11" s="1"/>
  <c r="E29" i="11"/>
  <c r="B22" i="11"/>
  <c r="B4" i="10"/>
  <c r="E6" i="10"/>
  <c r="B15" i="10"/>
  <c r="E15" i="10"/>
  <c r="E22" i="10" s="1"/>
  <c r="J15" i="10"/>
  <c r="J22" i="10" s="1"/>
  <c r="E17" i="10"/>
  <c r="B19" i="10"/>
  <c r="E19" i="10"/>
  <c r="J19" i="10"/>
  <c r="E20" i="10"/>
  <c r="J20" i="10"/>
  <c r="I23" i="11" l="1"/>
  <c r="I24" i="11" s="1"/>
  <c r="I28" i="11" s="1"/>
  <c r="I25" i="11"/>
  <c r="I27" i="11" s="1"/>
  <c r="B21" i="11"/>
  <c r="E21" i="11"/>
  <c r="E25" i="11" s="1"/>
  <c r="J29" i="10"/>
  <c r="E29" i="10"/>
  <c r="E30" i="10"/>
  <c r="E35" i="10" s="1"/>
  <c r="B22" i="10"/>
  <c r="B5" i="10"/>
  <c r="J30" i="10"/>
  <c r="J35" i="10" s="1"/>
  <c r="E20" i="8"/>
  <c r="E19" i="8"/>
  <c r="E15" i="8"/>
  <c r="E22" i="8" s="1"/>
  <c r="B19" i="8"/>
  <c r="B4" i="8"/>
  <c r="E26" i="11" l="1"/>
  <c r="E27" i="11"/>
  <c r="E23" i="11"/>
  <c r="E24" i="11" s="1"/>
  <c r="B23" i="11"/>
  <c r="B24" i="11" s="1"/>
  <c r="B25" i="11"/>
  <c r="K25" i="11" s="1"/>
  <c r="I26" i="11"/>
  <c r="E29" i="8"/>
  <c r="E21" i="8"/>
  <c r="E23" i="8" s="1"/>
  <c r="E24" i="8" s="1"/>
  <c r="E30" i="8"/>
  <c r="E35" i="8" s="1"/>
  <c r="B22" i="8"/>
  <c r="B21" i="10"/>
  <c r="B25" i="10" s="1"/>
  <c r="E21" i="10"/>
  <c r="J21" i="10"/>
  <c r="B21" i="8"/>
  <c r="B27" i="11" l="1"/>
  <c r="K27" i="11" s="1"/>
  <c r="I37" i="11" s="1"/>
  <c r="G24" i="11"/>
  <c r="K24" i="11"/>
  <c r="G27" i="11"/>
  <c r="E37" i="11" s="1"/>
  <c r="I36" i="11"/>
  <c r="G25" i="11"/>
  <c r="E36" i="11" s="1"/>
  <c r="B26" i="11"/>
  <c r="K26" i="11" s="1"/>
  <c r="I34" i="11" s="1"/>
  <c r="E28" i="11"/>
  <c r="B23" i="8"/>
  <c r="B24" i="8" s="1"/>
  <c r="B26" i="8"/>
  <c r="E25" i="8"/>
  <c r="E26" i="8" s="1"/>
  <c r="J23" i="10"/>
  <c r="J24" i="10" s="1"/>
  <c r="J25" i="10"/>
  <c r="E23" i="10"/>
  <c r="E24" i="10" s="1"/>
  <c r="E25" i="10"/>
  <c r="G25" i="10" s="1"/>
  <c r="E36" i="10" s="1"/>
  <c r="B23" i="10"/>
  <c r="B24" i="10" s="1"/>
  <c r="B28" i="11" l="1"/>
  <c r="G28" i="11" s="1"/>
  <c r="E33" i="11" s="1"/>
  <c r="G26" i="11"/>
  <c r="E34" i="11" s="1"/>
  <c r="K28" i="11"/>
  <c r="I33" i="11" s="1"/>
  <c r="E36" i="8"/>
  <c r="E27" i="8"/>
  <c r="B27" i="10"/>
  <c r="B26" i="10"/>
  <c r="L25" i="10"/>
  <c r="J36" i="10" s="1"/>
  <c r="J27" i="10"/>
  <c r="J28" i="10" s="1"/>
  <c r="J26" i="10"/>
  <c r="L24" i="10"/>
  <c r="G24" i="10"/>
  <c r="E27" i="10"/>
  <c r="E28" i="10" s="1"/>
  <c r="E26" i="10"/>
  <c r="G26" i="10" l="1"/>
  <c r="E34" i="10" s="1"/>
  <c r="L27" i="10"/>
  <c r="L26" i="10"/>
  <c r="J34" i="10" s="1"/>
  <c r="J37" i="10"/>
  <c r="G27" i="10"/>
  <c r="E37" i="10" s="1"/>
  <c r="B28" i="10"/>
  <c r="L28" i="10" s="1"/>
  <c r="J33" i="10" l="1"/>
  <c r="G28" i="10"/>
  <c r="E33" i="10" s="1"/>
</calcChain>
</file>

<file path=xl/sharedStrings.xml><?xml version="1.0" encoding="utf-8"?>
<sst xmlns="http://schemas.openxmlformats.org/spreadsheetml/2006/main" count="361" uniqueCount="80">
  <si>
    <t>W incl. losses at CCG</t>
  </si>
  <si>
    <t>W</t>
  </si>
  <si>
    <t>kW</t>
  </si>
  <si>
    <t>kWh</t>
  </si>
  <si>
    <t>kg</t>
  </si>
  <si>
    <t>month</t>
  </si>
  <si>
    <t>Period of operation:</t>
  </si>
  <si>
    <t>Operating times:</t>
  </si>
  <si>
    <t>TCO</t>
  </si>
  <si>
    <t xml:space="preserve">GLOBAL PARAMETERS: </t>
  </si>
  <si>
    <t>= Value needed</t>
  </si>
  <si>
    <t>= Content in Table</t>
  </si>
  <si>
    <t>= Content in "Bubbles"</t>
  </si>
  <si>
    <t>= Content Footnote</t>
  </si>
  <si>
    <t>Traditional</t>
  </si>
  <si>
    <t>NEW Retrofit</t>
  </si>
  <si>
    <t>NEW LUM change</t>
  </si>
  <si>
    <t>Lightsource - 
Productname and EAN(10)</t>
  </si>
  <si>
    <t>Traditional T8 58W</t>
  </si>
  <si>
    <t xml:space="preserve"> </t>
  </si>
  <si>
    <t>DP 1500 26W 840 IP65 GY
EAN: 4058075541146</t>
  </si>
  <si>
    <t>lm / W</t>
  </si>
  <si>
    <t>Std</t>
  </si>
  <si>
    <t>€ / KWh</t>
  </si>
  <si>
    <t>€</t>
  </si>
  <si>
    <t>TOTAL COST SAVINGS UP TO in %</t>
  </si>
  <si>
    <t>TOTAL CO2 SAVINGS UP TO in %</t>
  </si>
  <si>
    <t>PAYBACK TIME FROM IN MONTH</t>
  </si>
  <si>
    <t>ENERGY SAVINGS UP TO in kWh</t>
  </si>
  <si>
    <t>COST SAVINGS FOR ELECTRICITY UP TO in %</t>
  </si>
  <si>
    <r>
      <t xml:space="preserve">GLOBAL PARAMETERS: Period of operation: </t>
    </r>
    <r>
      <rPr>
        <sz val="11"/>
        <color rgb="FFFF0000"/>
        <rFont val="Calibri"/>
        <family val="2"/>
        <scheme val="minor"/>
      </rPr>
      <t>B3</t>
    </r>
    <r>
      <rPr>
        <sz val="11"/>
        <color theme="1"/>
        <rFont val="Calibri"/>
        <family val="2"/>
        <scheme val="minor"/>
      </rPr>
      <t xml:space="preserve"> months, </t>
    </r>
    <r>
      <rPr>
        <sz val="11"/>
        <color rgb="FFFF0000"/>
        <rFont val="Calibri"/>
        <family val="2"/>
        <scheme val="minor"/>
      </rPr>
      <t>B4</t>
    </r>
    <r>
      <rPr>
        <sz val="11"/>
        <color theme="1"/>
        <rFont val="Calibri"/>
        <family val="2"/>
        <scheme val="minor"/>
      </rPr>
      <t xml:space="preserve"> years, </t>
    </r>
    <r>
      <rPr>
        <sz val="11"/>
        <color rgb="FFFF0000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operating hours I Operating times: </t>
    </r>
    <r>
      <rPr>
        <sz val="11"/>
        <color rgb="FFFF0000"/>
        <rFont val="Calibri"/>
        <family val="2"/>
        <scheme val="minor"/>
      </rPr>
      <t>E3</t>
    </r>
    <r>
      <rPr>
        <sz val="11"/>
        <color theme="1"/>
        <rFont val="Calibri"/>
        <family val="2"/>
        <scheme val="minor"/>
      </rPr>
      <t xml:space="preserve"> days per week, </t>
    </r>
    <r>
      <rPr>
        <sz val="11"/>
        <color rgb="FFFF0000"/>
        <rFont val="Calibri"/>
        <family val="2"/>
        <scheme val="minor"/>
      </rPr>
      <t>E4</t>
    </r>
    <r>
      <rPr>
        <sz val="11"/>
        <color theme="1"/>
        <rFont val="Calibri"/>
        <family val="2"/>
        <scheme val="minor"/>
      </rPr>
      <t xml:space="preserve"> weeks per year, </t>
    </r>
    <r>
      <rPr>
        <sz val="11"/>
        <color rgb="FFFF0000"/>
        <rFont val="Calibri"/>
        <family val="2"/>
        <scheme val="minor"/>
      </rPr>
      <t>E5</t>
    </r>
    <r>
      <rPr>
        <sz val="11"/>
        <color theme="1"/>
        <rFont val="Calibri"/>
        <family val="2"/>
        <scheme val="minor"/>
      </rPr>
      <t xml:space="preserve"> hours per day = </t>
    </r>
    <r>
      <rPr>
        <sz val="11"/>
        <color rgb="FFFF0000"/>
        <rFont val="Calibri"/>
        <family val="2"/>
        <scheme val="minor"/>
      </rPr>
      <t>E6</t>
    </r>
    <r>
      <rPr>
        <sz val="11"/>
        <color theme="1"/>
        <rFont val="Calibri"/>
        <family val="2"/>
        <scheme val="minor"/>
      </rPr>
      <t xml:space="preserve"> h/year
Number of light points: </t>
    </r>
    <r>
      <rPr>
        <sz val="11"/>
        <color rgb="FFFF0000"/>
        <rFont val="Calibri"/>
        <family val="2"/>
        <scheme val="minor"/>
      </rPr>
      <t>B12</t>
    </r>
  </si>
  <si>
    <t xml:space="preserve">W </t>
  </si>
  <si>
    <t>W incl. losses at ECG</t>
  </si>
  <si>
    <t>SubstiTUBE T8 EM Value 18.3 W/4000K 1500 mm
EAN: 4058075611757</t>
  </si>
  <si>
    <t>SubstiTUBE T8 UN Value 24 W/4000K 1500 mm
EAN: 4058075546974</t>
  </si>
  <si>
    <t>NEW Coversion</t>
  </si>
  <si>
    <t>PANEL VAL 600 36 W 4000 K WT 
EAN: 4058075392380</t>
  </si>
  <si>
    <t>SubstiTUBE T8 EM Value 6.6 W/4000K 600 mm
EAN: 4058075611634</t>
  </si>
  <si>
    <t>Traditional T8 L 18 W/840</t>
  </si>
  <si>
    <t>Garanzia</t>
  </si>
  <si>
    <t>Efficienza (lm/W)</t>
  </si>
  <si>
    <t>Potenza</t>
  </si>
  <si>
    <t>Numero di punti luce</t>
  </si>
  <si>
    <t>Durata media</t>
  </si>
  <si>
    <t>Ore di operatività / anno</t>
  </si>
  <si>
    <t>ore / anno</t>
  </si>
  <si>
    <t>ore</t>
  </si>
  <si>
    <r>
      <t>Costi di sostituzione per lampada</t>
    </r>
    <r>
      <rPr>
        <b/>
        <vertAlign val="superscript"/>
        <sz val="11"/>
        <rFont val="Calibri"/>
        <family val="2"/>
        <scheme val="minor"/>
      </rPr>
      <t xml:space="preserve"> </t>
    </r>
  </si>
  <si>
    <t>€ / pezzo</t>
  </si>
  <si>
    <r>
      <t>Costi di sostituzione per lampada in un alloggiamento (incl. Costo lavoro)</t>
    </r>
    <r>
      <rPr>
        <b/>
        <vertAlign val="superscript"/>
        <sz val="11"/>
        <rFont val="Calibri"/>
        <family val="2"/>
        <scheme val="minor"/>
      </rPr>
      <t>2</t>
    </r>
  </si>
  <si>
    <t xml:space="preserve">Costo Elettricità </t>
  </si>
  <si>
    <t>Prezzo elettricità all'ora per lampada</t>
  </si>
  <si>
    <t>€ / ora</t>
  </si>
  <si>
    <t>Consumo di energia del progetto</t>
  </si>
  <si>
    <t>pezzi</t>
  </si>
  <si>
    <t>anni</t>
  </si>
  <si>
    <t>Orario di funzionamento del progetto</t>
  </si>
  <si>
    <t>Durata della lampada (in termini di ore di funzionamento)</t>
  </si>
  <si>
    <t>Lampade</t>
  </si>
  <si>
    <t>Numero di lampade/sensori necessari nel periodo di funzionamento</t>
  </si>
  <si>
    <t>Costo della lampada e della manodopera nel periodo di funzionamento</t>
  </si>
  <si>
    <t>Consumo di energia nel periodo di funzionamento</t>
  </si>
  <si>
    <t>Emissioni di CO2 (231 g/kWh)</t>
  </si>
  <si>
    <t>Costi energetici nel periodo di funzionamento</t>
  </si>
  <si>
    <t>Costi totali per periodo di funzionamento</t>
  </si>
  <si>
    <t>Risparmio nel periodo di funzionamento</t>
  </si>
  <si>
    <t>Ammortamento previsto dopo</t>
  </si>
  <si>
    <t>Mesi</t>
  </si>
  <si>
    <t>€ / lampada</t>
  </si>
  <si>
    <t>RISPARMIO GRAZIE AL LED</t>
  </si>
  <si>
    <t>RISPARMIO</t>
  </si>
  <si>
    <t>Ore/anno</t>
  </si>
  <si>
    <t>mesi</t>
  </si>
  <si>
    <t>ore di operatività</t>
  </si>
  <si>
    <t>lampada : 1 LUM</t>
  </si>
  <si>
    <t>CO2 emissioni in g/kWh</t>
  </si>
  <si>
    <t>giorni per settimana</t>
  </si>
  <si>
    <t>settimane</t>
  </si>
  <si>
    <t>ore per giorno</t>
  </si>
  <si>
    <t>€ /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</si>
</sst>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indexed="4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7" fillId="0" borderId="0" xfId="0" applyFont="1" applyAlignment="1" applyProtection="1">
      <alignment vertical="top"/>
      <protection locked="0" hidden="1"/>
    </xf>
    <xf numFmtId="0" fontId="8" fillId="0" borderId="0" xfId="0" applyFont="1" applyAlignment="1" applyProtection="1">
      <alignment horizontal="left" vertical="top"/>
      <protection locked="0" hidden="1"/>
    </xf>
    <xf numFmtId="0" fontId="0" fillId="0" borderId="0" xfId="0" applyAlignment="1">
      <alignment vertical="top"/>
    </xf>
    <xf numFmtId="0" fontId="4" fillId="0" borderId="0" xfId="0" applyFont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 hidden="1"/>
    </xf>
    <xf numFmtId="0" fontId="9" fillId="0" borderId="0" xfId="0" applyFont="1" applyAlignment="1" applyProtection="1">
      <alignment vertical="top"/>
      <protection locked="0" hidden="1"/>
    </xf>
    <xf numFmtId="0" fontId="8" fillId="0" borderId="0" xfId="0" applyFont="1" applyAlignment="1" applyProtection="1">
      <alignment horizontal="right" vertical="top"/>
      <protection locked="0" hidden="1"/>
    </xf>
    <xf numFmtId="1" fontId="6" fillId="3" borderId="0" xfId="0" applyNumberFormat="1" applyFont="1" applyFill="1" applyAlignment="1" applyProtection="1">
      <alignment vertical="top"/>
      <protection locked="0" hidden="1"/>
    </xf>
    <xf numFmtId="0" fontId="6" fillId="0" borderId="0" xfId="0" applyFont="1" applyAlignment="1" applyProtection="1">
      <alignment vertical="top"/>
      <protection locked="0" hidden="1"/>
    </xf>
    <xf numFmtId="1" fontId="9" fillId="5" borderId="7" xfId="0" quotePrefix="1" applyNumberFormat="1" applyFont="1" applyFill="1" applyBorder="1" applyAlignment="1" applyProtection="1">
      <alignment vertical="top"/>
      <protection locked="0" hidden="1"/>
    </xf>
    <xf numFmtId="0" fontId="6" fillId="0" borderId="0" xfId="0" applyFont="1" applyAlignment="1" applyProtection="1">
      <alignment vertical="top"/>
      <protection hidden="1"/>
    </xf>
    <xf numFmtId="0" fontId="9" fillId="6" borderId="8" xfId="0" quotePrefix="1" applyFont="1" applyFill="1" applyBorder="1" applyAlignment="1" applyProtection="1">
      <alignment vertical="top"/>
      <protection locked="0" hidden="1"/>
    </xf>
    <xf numFmtId="3" fontId="6" fillId="0" borderId="0" xfId="0" applyNumberFormat="1" applyFont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locked="0" hidden="1"/>
    </xf>
    <xf numFmtId="0" fontId="4" fillId="7" borderId="0" xfId="0" quotePrefix="1" applyFont="1" applyFill="1" applyAlignment="1">
      <alignment vertical="top"/>
    </xf>
    <xf numFmtId="0" fontId="9" fillId="8" borderId="9" xfId="0" quotePrefix="1" applyFont="1" applyFill="1" applyBorder="1" applyAlignment="1" applyProtection="1">
      <alignment vertical="top"/>
      <protection locked="0" hidden="1"/>
    </xf>
    <xf numFmtId="3" fontId="6" fillId="3" borderId="0" xfId="0" applyNumberFormat="1" applyFont="1" applyFill="1" applyAlignment="1" applyProtection="1">
      <alignment vertical="top"/>
      <protection hidden="1"/>
    </xf>
    <xf numFmtId="0" fontId="10" fillId="4" borderId="0" xfId="0" applyFont="1" applyFill="1" applyAlignment="1" applyProtection="1">
      <alignment vertical="top"/>
      <protection locked="0" hidden="1"/>
    </xf>
    <xf numFmtId="2" fontId="9" fillId="4" borderId="0" xfId="0" applyNumberFormat="1" applyFont="1" applyFill="1" applyAlignment="1" applyProtection="1">
      <alignment vertical="top"/>
      <protection locked="0" hidden="1"/>
    </xf>
    <xf numFmtId="0" fontId="0" fillId="4" borderId="0" xfId="0" applyFill="1" applyAlignment="1" applyProtection="1">
      <alignment vertical="top"/>
      <protection locked="0" hidden="1"/>
    </xf>
    <xf numFmtId="0" fontId="9" fillId="4" borderId="0" xfId="0" applyFont="1" applyFill="1" applyAlignment="1" applyProtection="1">
      <alignment vertical="top"/>
      <protection locked="0" hidden="1"/>
    </xf>
    <xf numFmtId="0" fontId="9" fillId="4" borderId="0" xfId="0" applyFont="1" applyFill="1" applyAlignment="1" applyProtection="1">
      <alignment horizontal="left" vertical="top"/>
      <protection locked="0" hidden="1"/>
    </xf>
    <xf numFmtId="0" fontId="9" fillId="4" borderId="1" xfId="0" applyFont="1" applyFill="1" applyBorder="1" applyAlignment="1" applyProtection="1">
      <alignment vertical="top" wrapText="1"/>
      <protection locked="0" hidden="1"/>
    </xf>
    <xf numFmtId="0" fontId="11" fillId="4" borderId="10" xfId="0" applyFont="1" applyFill="1" applyBorder="1" applyAlignment="1" applyProtection="1">
      <alignment horizontal="center" vertical="top"/>
      <protection locked="0" hidden="1"/>
    </xf>
    <xf numFmtId="0" fontId="12" fillId="4" borderId="0" xfId="0" applyFont="1" applyFill="1" applyAlignment="1" applyProtection="1">
      <alignment horizontal="left" vertical="top" wrapText="1"/>
      <protection locked="0" hidden="1"/>
    </xf>
    <xf numFmtId="0" fontId="9" fillId="6" borderId="0" xfId="0" applyFont="1" applyFill="1" applyAlignment="1" applyProtection="1">
      <alignment vertical="top"/>
      <protection locked="0" hidden="1"/>
    </xf>
    <xf numFmtId="1" fontId="9" fillId="5" borderId="11" xfId="0" applyNumberFormat="1" applyFont="1" applyFill="1" applyBorder="1" applyAlignment="1" applyProtection="1">
      <alignment vertical="top"/>
      <protection locked="0" hidden="1"/>
    </xf>
    <xf numFmtId="0" fontId="9" fillId="4" borderId="12" xfId="0" applyFont="1" applyFill="1" applyBorder="1" applyAlignment="1" applyProtection="1">
      <alignment vertical="top"/>
      <protection locked="0" hidden="1"/>
    </xf>
    <xf numFmtId="0" fontId="13" fillId="4" borderId="8" xfId="0" applyFont="1" applyFill="1" applyBorder="1" applyAlignment="1" applyProtection="1">
      <alignment vertical="top"/>
      <protection locked="0" hidden="1"/>
    </xf>
    <xf numFmtId="1" fontId="9" fillId="5" borderId="0" xfId="0" applyNumberFormat="1" applyFont="1" applyFill="1" applyAlignment="1" applyProtection="1">
      <alignment vertical="top"/>
      <protection locked="0" hidden="1"/>
    </xf>
    <xf numFmtId="0" fontId="9" fillId="4" borderId="11" xfId="0" applyFont="1" applyFill="1" applyBorder="1" applyAlignment="1" applyProtection="1">
      <alignment vertical="top"/>
      <protection locked="0" hidden="1"/>
    </xf>
    <xf numFmtId="0" fontId="9" fillId="6" borderId="4" xfId="0" applyFont="1" applyFill="1" applyBorder="1" applyAlignment="1" applyProtection="1">
      <alignment vertical="top"/>
      <protection locked="0" hidden="1"/>
    </xf>
    <xf numFmtId="1" fontId="9" fillId="5" borderId="4" xfId="0" applyNumberFormat="1" applyFont="1" applyFill="1" applyBorder="1" applyAlignment="1" applyProtection="1">
      <alignment vertical="top"/>
      <protection locked="0" hidden="1"/>
    </xf>
    <xf numFmtId="0" fontId="9" fillId="4" borderId="6" xfId="0" applyFont="1" applyFill="1" applyBorder="1" applyAlignment="1" applyProtection="1">
      <alignment vertical="top"/>
      <protection locked="0" hidden="1"/>
    </xf>
    <xf numFmtId="0" fontId="9" fillId="4" borderId="8" xfId="0" applyFont="1" applyFill="1" applyBorder="1" applyAlignment="1" applyProtection="1">
      <alignment vertical="top"/>
      <protection locked="0" hidden="1"/>
    </xf>
    <xf numFmtId="0" fontId="9" fillId="4" borderId="4" xfId="0" applyFont="1" applyFill="1" applyBorder="1" applyAlignment="1" applyProtection="1">
      <alignment vertical="top"/>
      <protection locked="0" hidden="1"/>
    </xf>
    <xf numFmtId="0" fontId="9" fillId="0" borderId="4" xfId="0" applyFont="1" applyBorder="1" applyAlignment="1" applyProtection="1">
      <alignment vertical="top"/>
      <protection locked="0" hidden="1"/>
    </xf>
    <xf numFmtId="164" fontId="9" fillId="5" borderId="4" xfId="0" applyNumberFormat="1" applyFont="1" applyFill="1" applyBorder="1" applyAlignment="1" applyProtection="1">
      <alignment vertical="top"/>
      <protection locked="0" hidden="1"/>
    </xf>
    <xf numFmtId="3" fontId="9" fillId="5" borderId="4" xfId="0" applyNumberFormat="1" applyFont="1" applyFill="1" applyBorder="1" applyAlignment="1" applyProtection="1">
      <alignment vertical="top"/>
      <protection locked="0" hidden="1"/>
    </xf>
    <xf numFmtId="3" fontId="9" fillId="4" borderId="4" xfId="0" applyNumberFormat="1" applyFont="1" applyFill="1" applyBorder="1" applyAlignment="1" applyProtection="1">
      <alignment vertical="top"/>
      <protection hidden="1"/>
    </xf>
    <xf numFmtId="2" fontId="9" fillId="10" borderId="4" xfId="0" applyNumberFormat="1" applyFont="1" applyFill="1" applyBorder="1" applyAlignment="1" applyProtection="1">
      <alignment vertical="top"/>
      <protection locked="0" hidden="1"/>
    </xf>
    <xf numFmtId="166" fontId="9" fillId="4" borderId="4" xfId="0" applyNumberFormat="1" applyFont="1" applyFill="1" applyBorder="1" applyAlignment="1" applyProtection="1">
      <alignment vertical="top"/>
      <protection hidden="1"/>
    </xf>
    <xf numFmtId="0" fontId="9" fillId="6" borderId="4" xfId="0" applyFont="1" applyFill="1" applyBorder="1" applyAlignment="1" applyProtection="1">
      <alignment vertical="top"/>
      <protection hidden="1"/>
    </xf>
    <xf numFmtId="0" fontId="9" fillId="6" borderId="6" xfId="0" applyFont="1" applyFill="1" applyBorder="1" applyAlignment="1" applyProtection="1">
      <alignment vertical="top"/>
      <protection locked="0" hidden="1"/>
    </xf>
    <xf numFmtId="0" fontId="9" fillId="6" borderId="8" xfId="0" applyFont="1" applyFill="1" applyBorder="1" applyAlignment="1" applyProtection="1">
      <alignment vertical="top"/>
      <protection locked="0" hidden="1"/>
    </xf>
    <xf numFmtId="165" fontId="9" fillId="6" borderId="4" xfId="0" applyNumberFormat="1" applyFont="1" applyFill="1" applyBorder="1" applyAlignment="1" applyProtection="1">
      <alignment vertical="top"/>
      <protection hidden="1"/>
    </xf>
    <xf numFmtId="0" fontId="0" fillId="6" borderId="0" xfId="0" applyFill="1" applyAlignment="1">
      <alignment vertical="top"/>
    </xf>
    <xf numFmtId="3" fontId="9" fillId="4" borderId="0" xfId="0" applyNumberFormat="1" applyFont="1" applyFill="1" applyAlignment="1" applyProtection="1">
      <alignment vertical="top"/>
      <protection hidden="1"/>
    </xf>
    <xf numFmtId="2" fontId="4" fillId="4" borderId="4" xfId="0" applyNumberFormat="1" applyFont="1" applyFill="1" applyBorder="1" applyAlignment="1" applyProtection="1">
      <alignment vertical="top"/>
      <protection hidden="1"/>
    </xf>
    <xf numFmtId="0" fontId="4" fillId="4" borderId="6" xfId="0" applyFont="1" applyFill="1" applyBorder="1" applyAlignment="1" applyProtection="1">
      <alignment vertical="top"/>
      <protection locked="0" hidden="1"/>
    </xf>
    <xf numFmtId="0" fontId="0" fillId="4" borderId="8" xfId="0" applyFill="1" applyBorder="1" applyAlignment="1" applyProtection="1">
      <alignment vertical="top"/>
      <protection locked="0" hidden="1"/>
    </xf>
    <xf numFmtId="0" fontId="0" fillId="4" borderId="4" xfId="0" applyFill="1" applyBorder="1" applyAlignment="1" applyProtection="1">
      <alignment vertical="top"/>
      <protection locked="0" hidden="1"/>
    </xf>
    <xf numFmtId="0" fontId="0" fillId="4" borderId="6" xfId="0" applyFill="1" applyBorder="1" applyAlignment="1" applyProtection="1">
      <alignment vertical="top"/>
      <protection locked="0" hidden="1"/>
    </xf>
    <xf numFmtId="0" fontId="9" fillId="4" borderId="4" xfId="0" applyFont="1" applyFill="1" applyBorder="1" applyAlignment="1" applyProtection="1">
      <alignment vertical="top"/>
      <protection hidden="1"/>
    </xf>
    <xf numFmtId="4" fontId="9" fillId="4" borderId="4" xfId="0" applyNumberFormat="1" applyFont="1" applyFill="1" applyBorder="1" applyAlignment="1" applyProtection="1">
      <alignment vertical="top"/>
      <protection hidden="1"/>
    </xf>
    <xf numFmtId="4" fontId="9" fillId="6" borderId="4" xfId="0" applyNumberFormat="1" applyFont="1" applyFill="1" applyBorder="1" applyAlignment="1" applyProtection="1">
      <alignment vertical="top"/>
      <protection hidden="1"/>
    </xf>
    <xf numFmtId="4" fontId="12" fillId="6" borderId="11" xfId="0" applyNumberFormat="1" applyFont="1" applyFill="1" applyBorder="1" applyAlignment="1" applyProtection="1">
      <alignment vertical="top"/>
      <protection hidden="1"/>
    </xf>
    <xf numFmtId="0" fontId="12" fillId="6" borderId="12" xfId="0" applyFont="1" applyFill="1" applyBorder="1" applyAlignment="1" applyProtection="1">
      <alignment vertical="top"/>
      <protection locked="0" hidden="1"/>
    </xf>
    <xf numFmtId="0" fontId="12" fillId="6" borderId="0" xfId="0" applyFont="1" applyFill="1" applyAlignment="1" applyProtection="1">
      <alignment vertical="top"/>
      <protection locked="0" hidden="1"/>
    </xf>
    <xf numFmtId="4" fontId="12" fillId="6" borderId="4" xfId="0" applyNumberFormat="1" applyFont="1" applyFill="1" applyBorder="1" applyAlignment="1" applyProtection="1">
      <alignment vertical="top"/>
      <protection hidden="1"/>
    </xf>
    <xf numFmtId="0" fontId="12" fillId="6" borderId="6" xfId="0" applyFont="1" applyFill="1" applyBorder="1" applyAlignment="1" applyProtection="1">
      <alignment vertical="top"/>
      <protection locked="0" hidden="1"/>
    </xf>
    <xf numFmtId="4" fontId="12" fillId="4" borderId="4" xfId="0" applyNumberFormat="1" applyFont="1" applyFill="1" applyBorder="1" applyAlignment="1" applyProtection="1">
      <alignment vertical="top"/>
      <protection hidden="1"/>
    </xf>
    <xf numFmtId="0" fontId="12" fillId="4" borderId="6" xfId="0" applyFont="1" applyFill="1" applyBorder="1" applyAlignment="1" applyProtection="1">
      <alignment vertical="top"/>
      <protection locked="0" hidden="1"/>
    </xf>
    <xf numFmtId="0" fontId="12" fillId="4" borderId="0" xfId="0" applyFont="1" applyFill="1" applyAlignment="1" applyProtection="1">
      <alignment vertical="top"/>
      <protection locked="0" hidden="1"/>
    </xf>
    <xf numFmtId="0" fontId="9" fillId="0" borderId="4" xfId="0" applyFont="1" applyBorder="1" applyAlignment="1" applyProtection="1">
      <alignment vertical="top" wrapText="1"/>
      <protection locked="0" hidden="1"/>
    </xf>
    <xf numFmtId="0" fontId="9" fillId="0" borderId="8" xfId="0" applyFont="1" applyBorder="1" applyAlignment="1" applyProtection="1">
      <alignment vertical="top"/>
      <protection locked="0" hidden="1"/>
    </xf>
    <xf numFmtId="0" fontId="15" fillId="4" borderId="11" xfId="0" applyFont="1" applyFill="1" applyBorder="1" applyAlignment="1" applyProtection="1">
      <alignment vertical="top"/>
      <protection hidden="1"/>
    </xf>
    <xf numFmtId="0" fontId="15" fillId="4" borderId="12" xfId="0" applyFont="1" applyFill="1" applyBorder="1" applyAlignment="1" applyProtection="1">
      <alignment vertical="top"/>
      <protection locked="0" hidden="1"/>
    </xf>
    <xf numFmtId="0" fontId="15" fillId="4" borderId="7" xfId="0" applyFont="1" applyFill="1" applyBorder="1" applyAlignment="1" applyProtection="1">
      <alignment vertical="top"/>
      <protection locked="0" hidden="1"/>
    </xf>
    <xf numFmtId="4" fontId="12" fillId="4" borderId="11" xfId="0" applyNumberFormat="1" applyFont="1" applyFill="1" applyBorder="1" applyAlignment="1" applyProtection="1">
      <alignment vertical="top"/>
      <protection hidden="1"/>
    </xf>
    <xf numFmtId="0" fontId="12" fillId="4" borderId="12" xfId="0" applyFont="1" applyFill="1" applyBorder="1" applyAlignment="1" applyProtection="1">
      <alignment vertical="top"/>
      <protection locked="0" hidden="1"/>
    </xf>
    <xf numFmtId="0" fontId="15" fillId="4" borderId="4" xfId="0" applyFont="1" applyFill="1" applyBorder="1" applyAlignment="1" applyProtection="1">
      <alignment vertical="top"/>
      <protection locked="0" hidden="1"/>
    </xf>
    <xf numFmtId="0" fontId="15" fillId="4" borderId="10" xfId="0" applyFont="1" applyFill="1" applyBorder="1" applyAlignment="1" applyProtection="1">
      <alignment vertical="top"/>
      <protection locked="0" hidden="1"/>
    </xf>
    <xf numFmtId="0" fontId="15" fillId="4" borderId="0" xfId="0" applyFont="1" applyFill="1" applyAlignment="1" applyProtection="1">
      <alignment vertical="top"/>
      <protection locked="0" hidden="1"/>
    </xf>
    <xf numFmtId="0" fontId="9" fillId="0" borderId="9" xfId="0" applyFont="1" applyBorder="1" applyAlignment="1" applyProtection="1">
      <alignment vertical="top"/>
      <protection locked="0" hidden="1"/>
    </xf>
    <xf numFmtId="0" fontId="4" fillId="7" borderId="0" xfId="0" applyFont="1" applyFill="1" applyAlignment="1" applyProtection="1">
      <alignment vertical="top"/>
      <protection locked="0" hidden="1"/>
    </xf>
    <xf numFmtId="9" fontId="0" fillId="0" borderId="0" xfId="1" applyFont="1" applyAlignment="1" applyProtection="1">
      <alignment vertical="top"/>
      <protection locked="0" hidden="1"/>
    </xf>
    <xf numFmtId="0" fontId="4" fillId="7" borderId="0" xfId="0" applyFont="1" applyFill="1" applyAlignment="1" applyProtection="1">
      <alignment vertical="top" wrapText="1"/>
      <protection locked="0" hidden="1"/>
    </xf>
    <xf numFmtId="3" fontId="0" fillId="0" borderId="0" xfId="0" applyNumberFormat="1" applyAlignment="1" applyProtection="1">
      <alignment vertical="top"/>
      <protection locked="0" hidden="1"/>
    </xf>
    <xf numFmtId="0" fontId="0" fillId="8" borderId="0" xfId="0" applyFill="1" applyAlignment="1">
      <alignment vertical="top" wrapText="1"/>
    </xf>
    <xf numFmtId="4" fontId="9" fillId="0" borderId="5" xfId="0" applyNumberFormat="1" applyFont="1" applyBorder="1" applyAlignment="1" applyProtection="1">
      <alignment vertical="top"/>
      <protection hidden="1"/>
    </xf>
    <xf numFmtId="0" fontId="9" fillId="0" borderId="13" xfId="0" applyFont="1" applyBorder="1" applyAlignment="1" applyProtection="1">
      <alignment vertical="top"/>
      <protection locked="0" hidden="1"/>
    </xf>
    <xf numFmtId="4" fontId="9" fillId="0" borderId="4" xfId="0" applyNumberFormat="1" applyFont="1" applyBorder="1" applyAlignment="1" applyProtection="1">
      <alignment vertical="top"/>
      <protection hidden="1"/>
    </xf>
    <xf numFmtId="0" fontId="9" fillId="0" borderId="6" xfId="0" applyFont="1" applyBorder="1" applyAlignment="1" applyProtection="1">
      <alignment vertical="top"/>
      <protection locked="0" hidden="1"/>
    </xf>
    <xf numFmtId="4" fontId="12" fillId="0" borderId="5" xfId="0" applyNumberFormat="1" applyFont="1" applyBorder="1" applyAlignment="1" applyProtection="1">
      <alignment vertical="top"/>
      <protection hidden="1"/>
    </xf>
    <xf numFmtId="0" fontId="12" fillId="0" borderId="13" xfId="0" applyFont="1" applyBorder="1" applyAlignment="1" applyProtection="1">
      <alignment vertical="top"/>
      <protection locked="0" hidden="1"/>
    </xf>
    <xf numFmtId="0" fontId="12" fillId="0" borderId="0" xfId="0" applyFont="1" applyAlignment="1" applyProtection="1">
      <alignment vertical="top"/>
      <protection locked="0" hidden="1"/>
    </xf>
    <xf numFmtId="0" fontId="15" fillId="0" borderId="5" xfId="0" applyFont="1" applyBorder="1" applyAlignment="1" applyProtection="1">
      <alignment vertical="top"/>
      <protection hidden="1"/>
    </xf>
    <xf numFmtId="0" fontId="15" fillId="0" borderId="13" xfId="0" applyFont="1" applyBorder="1" applyAlignment="1" applyProtection="1">
      <alignment vertical="top"/>
      <protection locked="0" hidden="1"/>
    </xf>
    <xf numFmtId="0" fontId="15" fillId="0" borderId="9" xfId="0" applyFont="1" applyBorder="1" applyAlignment="1" applyProtection="1">
      <alignment vertical="top"/>
      <protection locked="0" hidden="1"/>
    </xf>
    <xf numFmtId="2" fontId="12" fillId="0" borderId="5" xfId="0" applyNumberFormat="1" applyFont="1" applyBorder="1" applyAlignment="1">
      <alignment vertical="top"/>
    </xf>
    <xf numFmtId="0" fontId="15" fillId="0" borderId="4" xfId="0" applyFont="1" applyBorder="1" applyAlignment="1" applyProtection="1">
      <alignment vertical="top"/>
      <protection locked="0" hidden="1"/>
    </xf>
    <xf numFmtId="0" fontId="15" fillId="0" borderId="0" xfId="0" applyFont="1" applyAlignment="1" applyProtection="1">
      <alignment vertical="top"/>
      <protection locked="0" hidden="1"/>
    </xf>
    <xf numFmtId="9" fontId="0" fillId="6" borderId="0" xfId="1" applyFont="1" applyFill="1" applyAlignment="1" applyProtection="1">
      <alignment vertical="top"/>
      <protection locked="0" hidden="1"/>
    </xf>
    <xf numFmtId="1" fontId="0" fillId="6" borderId="0" xfId="0" applyNumberFormat="1" applyFill="1" applyAlignment="1" applyProtection="1">
      <alignment vertical="top"/>
      <protection locked="0" hidden="1"/>
    </xf>
    <xf numFmtId="0" fontId="0" fillId="6" borderId="0" xfId="0" applyFill="1" applyAlignment="1" applyProtection="1">
      <alignment vertical="top"/>
      <protection locked="0" hidden="1"/>
    </xf>
    <xf numFmtId="1" fontId="9" fillId="10" borderId="0" xfId="0" applyNumberFormat="1" applyFont="1" applyFill="1" applyAlignment="1" applyProtection="1">
      <alignment vertical="top"/>
      <protection locked="0" hidden="1"/>
    </xf>
    <xf numFmtId="9" fontId="0" fillId="0" borderId="0" xfId="1" applyFont="1" applyAlignment="1">
      <alignment vertical="top"/>
    </xf>
    <xf numFmtId="9" fontId="0" fillId="6" borderId="0" xfId="1" applyFont="1" applyFill="1" applyAlignment="1">
      <alignment vertical="top"/>
    </xf>
    <xf numFmtId="0" fontId="2" fillId="9" borderId="2" xfId="0" applyFont="1" applyFill="1" applyBorder="1" applyAlignment="1" applyProtection="1">
      <alignment vertical="top"/>
      <protection locked="0" hidden="1"/>
    </xf>
    <xf numFmtId="0" fontId="5" fillId="9" borderId="3" xfId="0" applyFont="1" applyFill="1" applyBorder="1" applyAlignment="1" applyProtection="1">
      <alignment vertical="top"/>
      <protection locked="0" hidden="1"/>
    </xf>
    <xf numFmtId="0" fontId="2" fillId="2" borderId="2" xfId="0" applyFont="1" applyFill="1" applyBorder="1" applyAlignment="1" applyProtection="1">
      <alignment vertical="top" wrapText="1"/>
      <protection locked="0" hidden="1"/>
    </xf>
    <xf numFmtId="0" fontId="5" fillId="2" borderId="3" xfId="0" applyFont="1" applyFill="1" applyBorder="1" applyAlignment="1" applyProtection="1">
      <alignment vertical="top"/>
      <protection locked="0" hidden="1"/>
    </xf>
    <xf numFmtId="0" fontId="12" fillId="4" borderId="2" xfId="0" applyFont="1" applyFill="1" applyBorder="1" applyAlignment="1" applyProtection="1">
      <alignment horizontal="left" vertical="top" wrapText="1"/>
      <protection locked="0" hidden="1"/>
    </xf>
    <xf numFmtId="0" fontId="12" fillId="4" borderId="3" xfId="0" applyFont="1" applyFill="1" applyBorder="1" applyAlignment="1" applyProtection="1">
      <alignment horizontal="left" vertical="top" wrapText="1"/>
      <protection locked="0" hidden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6F0F-8241-421C-9C76-503E76489BD2}">
  <sheetPr>
    <pageSetUpPr fitToPage="1"/>
  </sheetPr>
  <dimension ref="A1:J39"/>
  <sheetViews>
    <sheetView tabSelected="1" zoomScale="80" zoomScaleNormal="80" workbookViewId="0">
      <selection activeCell="B16" sqref="B16"/>
    </sheetView>
  </sheetViews>
  <sheetFormatPr defaultColWidth="11.42578125" defaultRowHeight="15" x14ac:dyDescent="0.25"/>
  <cols>
    <col min="1" max="1" width="67.42578125" style="3" customWidth="1"/>
    <col min="2" max="2" width="19.140625" style="3" bestFit="1" customWidth="1"/>
    <col min="3" max="3" width="26.140625" style="3" customWidth="1"/>
    <col min="4" max="4" width="7.85546875" style="3" customWidth="1"/>
    <col min="5" max="5" width="22" style="3" bestFit="1" customWidth="1"/>
    <col min="6" max="6" width="21.5703125" style="3" customWidth="1"/>
    <col min="7" max="7" width="17.28515625" style="3" customWidth="1"/>
    <col min="8" max="8" width="5.85546875" style="3" customWidth="1"/>
    <col min="9" max="9" width="1.5703125" style="3" customWidth="1"/>
    <col min="10" max="16384" width="11.42578125" style="3"/>
  </cols>
  <sheetData>
    <row r="1" spans="1:9" ht="18.75" x14ac:dyDescent="0.25">
      <c r="A1" s="1" t="s">
        <v>8</v>
      </c>
      <c r="B1" s="2" t="s">
        <v>9</v>
      </c>
      <c r="D1" s="4"/>
      <c r="G1" s="5"/>
      <c r="H1" s="5"/>
      <c r="I1" s="5"/>
    </row>
    <row r="2" spans="1:9" ht="18.75" x14ac:dyDescent="0.25">
      <c r="A2" s="4"/>
      <c r="B2" s="6" t="s">
        <v>6</v>
      </c>
      <c r="C2" s="7"/>
      <c r="D2" s="4"/>
      <c r="E2" s="6" t="s">
        <v>7</v>
      </c>
      <c r="F2" s="7"/>
      <c r="G2" s="5"/>
      <c r="H2" s="5"/>
      <c r="I2" s="5"/>
    </row>
    <row r="3" spans="1:9" x14ac:dyDescent="0.25">
      <c r="A3" s="4"/>
      <c r="B3" s="8">
        <v>60</v>
      </c>
      <c r="C3" s="9" t="s">
        <v>72</v>
      </c>
      <c r="D3" s="4"/>
      <c r="E3" s="8">
        <v>7</v>
      </c>
      <c r="F3" s="9" t="s">
        <v>76</v>
      </c>
      <c r="G3" s="5"/>
      <c r="H3" s="5"/>
      <c r="I3" s="5"/>
    </row>
    <row r="4" spans="1:9" x14ac:dyDescent="0.25">
      <c r="A4" s="10" t="s">
        <v>10</v>
      </c>
      <c r="B4" s="11">
        <f>B3/12</f>
        <v>5</v>
      </c>
      <c r="C4" s="9" t="s">
        <v>55</v>
      </c>
      <c r="D4" s="4"/>
      <c r="E4" s="8">
        <v>52</v>
      </c>
      <c r="F4" s="9" t="s">
        <v>77</v>
      </c>
      <c r="G4" s="5"/>
      <c r="H4" s="5"/>
      <c r="I4" s="5"/>
    </row>
    <row r="5" spans="1:9" x14ac:dyDescent="0.25">
      <c r="A5" s="12" t="s">
        <v>11</v>
      </c>
      <c r="B5" s="13">
        <f>B15*B4</f>
        <v>43680</v>
      </c>
      <c r="C5" s="9" t="s">
        <v>73</v>
      </c>
      <c r="D5" s="4"/>
      <c r="E5" s="14">
        <v>24</v>
      </c>
      <c r="F5" s="9" t="s">
        <v>78</v>
      </c>
      <c r="G5" s="5"/>
      <c r="H5" s="5"/>
      <c r="I5" s="5"/>
    </row>
    <row r="6" spans="1:9" x14ac:dyDescent="0.25">
      <c r="A6" s="15" t="s">
        <v>12</v>
      </c>
      <c r="B6" s="13">
        <v>1</v>
      </c>
      <c r="C6" s="9" t="s">
        <v>74</v>
      </c>
      <c r="D6" s="4"/>
      <c r="E6" s="4">
        <f>E3*E4*E5</f>
        <v>8736</v>
      </c>
      <c r="F6" s="9" t="s">
        <v>71</v>
      </c>
      <c r="G6" s="5"/>
      <c r="H6" s="5"/>
      <c r="I6" s="5"/>
    </row>
    <row r="7" spans="1:9" x14ac:dyDescent="0.25">
      <c r="A7" s="16" t="s">
        <v>13</v>
      </c>
      <c r="B7" s="17">
        <v>231</v>
      </c>
      <c r="C7" s="9" t="s">
        <v>75</v>
      </c>
      <c r="D7" s="4"/>
      <c r="E7" s="4"/>
      <c r="F7" s="4"/>
      <c r="G7" s="5"/>
      <c r="H7" s="5"/>
      <c r="I7" s="5"/>
    </row>
    <row r="8" spans="1:9" x14ac:dyDescent="0.25">
      <c r="A8" s="18"/>
      <c r="B8" s="19" t="s">
        <v>14</v>
      </c>
      <c r="C8" s="20"/>
      <c r="D8" s="4"/>
      <c r="E8" s="19" t="s">
        <v>16</v>
      </c>
      <c r="F8" s="21"/>
      <c r="G8" s="22" t="s">
        <v>70</v>
      </c>
      <c r="H8" s="5"/>
      <c r="I8" s="5"/>
    </row>
    <row r="9" spans="1:9" ht="66.75" customHeight="1" x14ac:dyDescent="0.25">
      <c r="A9" s="23" t="s">
        <v>17</v>
      </c>
      <c r="B9" s="100" t="s">
        <v>18</v>
      </c>
      <c r="C9" s="101"/>
      <c r="D9" s="24" t="s">
        <v>19</v>
      </c>
      <c r="E9" s="102" t="s">
        <v>20</v>
      </c>
      <c r="F9" s="103"/>
      <c r="G9" s="104" t="s">
        <v>69</v>
      </c>
      <c r="H9" s="105"/>
      <c r="I9" s="25"/>
    </row>
    <row r="10" spans="1:9" ht="17.25" customHeight="1" x14ac:dyDescent="0.25">
      <c r="A10" s="26" t="s">
        <v>39</v>
      </c>
      <c r="B10" s="27"/>
      <c r="C10" s="28" t="s">
        <v>55</v>
      </c>
      <c r="D10" s="29"/>
      <c r="E10" s="27">
        <v>5</v>
      </c>
      <c r="F10" s="28" t="s">
        <v>55</v>
      </c>
      <c r="G10" s="31"/>
      <c r="H10" s="28"/>
      <c r="I10" s="21"/>
    </row>
    <row r="11" spans="1:9" x14ac:dyDescent="0.25">
      <c r="A11" s="32" t="s">
        <v>40</v>
      </c>
      <c r="B11" s="33">
        <v>90</v>
      </c>
      <c r="C11" s="34" t="s">
        <v>21</v>
      </c>
      <c r="D11" s="35"/>
      <c r="E11" s="33">
        <v>135</v>
      </c>
      <c r="F11" s="34" t="s">
        <v>21</v>
      </c>
      <c r="G11" s="36"/>
      <c r="H11" s="34"/>
      <c r="I11" s="21"/>
    </row>
    <row r="12" spans="1:9" x14ac:dyDescent="0.25">
      <c r="A12" s="37" t="s">
        <v>42</v>
      </c>
      <c r="B12" s="33">
        <v>100</v>
      </c>
      <c r="C12" s="34" t="s">
        <v>54</v>
      </c>
      <c r="D12" s="35"/>
      <c r="E12" s="33">
        <v>100</v>
      </c>
      <c r="F12" s="34" t="s">
        <v>54</v>
      </c>
      <c r="G12" s="36"/>
      <c r="H12" s="34"/>
      <c r="I12" s="21"/>
    </row>
    <row r="13" spans="1:9" x14ac:dyDescent="0.25">
      <c r="A13" s="32" t="s">
        <v>41</v>
      </c>
      <c r="B13" s="38">
        <v>68</v>
      </c>
      <c r="C13" s="34" t="s">
        <v>0</v>
      </c>
      <c r="D13" s="35"/>
      <c r="E13" s="39">
        <v>26</v>
      </c>
      <c r="F13" s="34" t="s">
        <v>1</v>
      </c>
      <c r="G13" s="36"/>
      <c r="H13" s="34"/>
      <c r="I13" s="21"/>
    </row>
    <row r="14" spans="1:9" x14ac:dyDescent="0.25">
      <c r="A14" s="32" t="s">
        <v>43</v>
      </c>
      <c r="B14" s="39">
        <v>15000</v>
      </c>
      <c r="C14" s="34" t="s">
        <v>46</v>
      </c>
      <c r="D14" s="35"/>
      <c r="E14" s="39">
        <v>70000</v>
      </c>
      <c r="F14" s="34" t="s">
        <v>46</v>
      </c>
      <c r="G14" s="36"/>
      <c r="H14" s="34"/>
      <c r="I14" s="21"/>
    </row>
    <row r="15" spans="1:9" x14ac:dyDescent="0.25">
      <c r="A15" s="37" t="s">
        <v>44</v>
      </c>
      <c r="B15" s="40">
        <f>$E$5*$E$3*$E$4</f>
        <v>8736</v>
      </c>
      <c r="C15" s="34" t="s">
        <v>45</v>
      </c>
      <c r="D15" s="35"/>
      <c r="E15" s="40">
        <f>$E$5*$E$3*$E$4</f>
        <v>8736</v>
      </c>
      <c r="F15" s="34" t="s">
        <v>45</v>
      </c>
      <c r="G15" s="36"/>
      <c r="H15" s="34"/>
      <c r="I15" s="21"/>
    </row>
    <row r="16" spans="1:9" ht="17.25" x14ac:dyDescent="0.25">
      <c r="A16" s="37" t="s">
        <v>47</v>
      </c>
      <c r="B16" s="41">
        <v>3</v>
      </c>
      <c r="C16" s="34" t="s">
        <v>48</v>
      </c>
      <c r="D16" s="35"/>
      <c r="E16" s="41">
        <v>77.900000000000006</v>
      </c>
      <c r="F16" s="34" t="s">
        <v>48</v>
      </c>
      <c r="G16" s="36"/>
      <c r="H16" s="34"/>
      <c r="I16" s="21"/>
    </row>
    <row r="17" spans="1:10" ht="17.25" x14ac:dyDescent="0.25">
      <c r="A17" s="37" t="s">
        <v>49</v>
      </c>
      <c r="B17" s="41">
        <v>10</v>
      </c>
      <c r="C17" s="34" t="s">
        <v>48</v>
      </c>
      <c r="D17" s="35"/>
      <c r="E17" s="41">
        <v>20</v>
      </c>
      <c r="F17" s="34" t="s">
        <v>48</v>
      </c>
      <c r="G17" s="36"/>
      <c r="H17" s="34"/>
      <c r="I17" s="21"/>
    </row>
    <row r="18" spans="1:10" x14ac:dyDescent="0.25">
      <c r="A18" s="37" t="s">
        <v>50</v>
      </c>
      <c r="B18" s="41">
        <v>0.2</v>
      </c>
      <c r="C18" s="34" t="s">
        <v>23</v>
      </c>
      <c r="D18" s="35"/>
      <c r="E18" s="41">
        <v>0.2</v>
      </c>
      <c r="F18" s="34" t="s">
        <v>23</v>
      </c>
      <c r="G18" s="36"/>
      <c r="H18" s="34"/>
      <c r="I18" s="21"/>
    </row>
    <row r="19" spans="1:10" x14ac:dyDescent="0.25">
      <c r="A19" s="37" t="s">
        <v>51</v>
      </c>
      <c r="B19" s="42">
        <f>B13/1000*B18</f>
        <v>1.3600000000000001E-2</v>
      </c>
      <c r="C19" s="34" t="s">
        <v>52</v>
      </c>
      <c r="D19" s="35"/>
      <c r="E19" s="42">
        <f>E13/1000*E18</f>
        <v>5.1999999999999998E-3</v>
      </c>
      <c r="F19" s="34" t="s">
        <v>52</v>
      </c>
      <c r="G19" s="36"/>
      <c r="H19" s="34"/>
      <c r="I19" s="21"/>
    </row>
    <row r="20" spans="1:10" s="47" customFormat="1" x14ac:dyDescent="0.25">
      <c r="A20" s="26" t="s">
        <v>53</v>
      </c>
      <c r="B20" s="43">
        <f>B12*B13/1000</f>
        <v>6.8</v>
      </c>
      <c r="C20" s="44" t="s">
        <v>2</v>
      </c>
      <c r="D20" s="45"/>
      <c r="E20" s="43">
        <f>E12*E13/1000</f>
        <v>2.6</v>
      </c>
      <c r="F20" s="44" t="s">
        <v>2</v>
      </c>
      <c r="G20" s="32"/>
      <c r="H20" s="44"/>
      <c r="I20" s="26"/>
    </row>
    <row r="21" spans="1:10" x14ac:dyDescent="0.25">
      <c r="A21" s="18" t="s">
        <v>56</v>
      </c>
      <c r="B21" s="40">
        <f>$B$5</f>
        <v>43680</v>
      </c>
      <c r="C21" s="34" t="s">
        <v>46</v>
      </c>
      <c r="D21" s="35"/>
      <c r="E21" s="40">
        <f>$B$5</f>
        <v>43680</v>
      </c>
      <c r="F21" s="34" t="s">
        <v>46</v>
      </c>
      <c r="G21" s="36"/>
      <c r="H21" s="34"/>
      <c r="I21" s="21"/>
    </row>
    <row r="22" spans="1:10" x14ac:dyDescent="0.25">
      <c r="A22" s="18" t="s">
        <v>57</v>
      </c>
      <c r="B22" s="49">
        <f>B14/B15</f>
        <v>1.7170329670329669</v>
      </c>
      <c r="C22" s="50" t="s">
        <v>55</v>
      </c>
      <c r="D22" s="51"/>
      <c r="E22" s="49">
        <f>E14/E15</f>
        <v>8.0128205128205128</v>
      </c>
      <c r="F22" s="50" t="s">
        <v>55</v>
      </c>
      <c r="G22" s="52"/>
      <c r="H22" s="53"/>
      <c r="I22" s="20"/>
    </row>
    <row r="23" spans="1:10" x14ac:dyDescent="0.25">
      <c r="A23" s="37" t="s">
        <v>59</v>
      </c>
      <c r="B23" s="54">
        <f>(ROUNDDOWN((B21/B14),0)+1)*B12</f>
        <v>300</v>
      </c>
      <c r="C23" s="34" t="s">
        <v>58</v>
      </c>
      <c r="D23" s="35"/>
      <c r="E23" s="54">
        <f>(ROUNDDOWN((E21/E14),0)+1)*E12</f>
        <v>100</v>
      </c>
      <c r="F23" s="34" t="s">
        <v>58</v>
      </c>
      <c r="G23" s="36"/>
      <c r="H23" s="34"/>
      <c r="I23" s="21"/>
    </row>
    <row r="24" spans="1:10" x14ac:dyDescent="0.25">
      <c r="A24" s="37" t="s">
        <v>60</v>
      </c>
      <c r="B24" s="55">
        <f>B23*(B16+B17)</f>
        <v>3900</v>
      </c>
      <c r="C24" s="34" t="s">
        <v>24</v>
      </c>
      <c r="D24" s="35"/>
      <c r="E24" s="55">
        <f>E23*(E16+E17)</f>
        <v>9790</v>
      </c>
      <c r="F24" s="34" t="s">
        <v>24</v>
      </c>
      <c r="G24" s="55">
        <f>B24-E24</f>
        <v>-5890</v>
      </c>
      <c r="H24" s="34" t="s">
        <v>24</v>
      </c>
      <c r="I24" s="21"/>
    </row>
    <row r="25" spans="1:10" s="47" customFormat="1" x14ac:dyDescent="0.25">
      <c r="A25" s="32" t="s">
        <v>61</v>
      </c>
      <c r="B25" s="56">
        <f>B20*B21</f>
        <v>297024</v>
      </c>
      <c r="C25" s="44" t="s">
        <v>3</v>
      </c>
      <c r="D25" s="45"/>
      <c r="E25" s="56">
        <f>E20*E21</f>
        <v>113568</v>
      </c>
      <c r="F25" s="44" t="s">
        <v>3</v>
      </c>
      <c r="G25" s="57">
        <f>$B$25-E25</f>
        <v>183456</v>
      </c>
      <c r="H25" s="58" t="s">
        <v>3</v>
      </c>
      <c r="I25" s="59"/>
      <c r="J25" s="47">
        <f>G25/B25</f>
        <v>0.61764705882352944</v>
      </c>
    </row>
    <row r="26" spans="1:10" s="47" customFormat="1" x14ac:dyDescent="0.25">
      <c r="A26" s="32" t="s">
        <v>62</v>
      </c>
      <c r="B26" s="56">
        <f>(B25*$B$7)/1000</f>
        <v>68612.543999999994</v>
      </c>
      <c r="C26" s="44" t="s">
        <v>4</v>
      </c>
      <c r="D26" s="45"/>
      <c r="E26" s="56">
        <f>(E25*$B$7)/1000</f>
        <v>26234.207999999999</v>
      </c>
      <c r="F26" s="44" t="s">
        <v>4</v>
      </c>
      <c r="G26" s="60">
        <f>$B$26-E26</f>
        <v>42378.335999999996</v>
      </c>
      <c r="H26" s="61" t="s">
        <v>4</v>
      </c>
      <c r="I26" s="59"/>
    </row>
    <row r="27" spans="1:10" x14ac:dyDescent="0.25">
      <c r="A27" s="37" t="s">
        <v>63</v>
      </c>
      <c r="B27" s="55">
        <f>B25*B18</f>
        <v>59404.800000000003</v>
      </c>
      <c r="C27" s="34" t="s">
        <v>24</v>
      </c>
      <c r="D27" s="35"/>
      <c r="E27" s="55">
        <f>E25*E18</f>
        <v>22713.600000000002</v>
      </c>
      <c r="F27" s="34" t="s">
        <v>24</v>
      </c>
      <c r="G27" s="62">
        <f>$B$27-E27</f>
        <v>36691.199999999997</v>
      </c>
      <c r="H27" s="63" t="s">
        <v>24</v>
      </c>
      <c r="I27" s="64"/>
    </row>
    <row r="28" spans="1:10" x14ac:dyDescent="0.25">
      <c r="A28" s="65" t="s">
        <v>64</v>
      </c>
      <c r="B28" s="81">
        <f>B24+B27</f>
        <v>63304.800000000003</v>
      </c>
      <c r="C28" s="82" t="s">
        <v>24</v>
      </c>
      <c r="D28" s="66"/>
      <c r="E28" s="81">
        <f>E24+E27</f>
        <v>32503.600000000002</v>
      </c>
      <c r="F28" s="82" t="s">
        <v>24</v>
      </c>
      <c r="G28" s="85">
        <f>$B$28-E28</f>
        <v>30801.200000000001</v>
      </c>
      <c r="H28" s="86" t="s">
        <v>24</v>
      </c>
      <c r="I28" s="87"/>
    </row>
    <row r="29" spans="1:10" x14ac:dyDescent="0.25">
      <c r="A29" s="66" t="s">
        <v>65</v>
      </c>
      <c r="B29" s="67"/>
      <c r="C29" s="68"/>
      <c r="D29" s="69"/>
      <c r="E29" s="70">
        <f>(($B$19*B6)-E19)*E14</f>
        <v>588.00000000000011</v>
      </c>
      <c r="F29" s="71" t="s">
        <v>68</v>
      </c>
      <c r="G29" s="72"/>
      <c r="H29" s="73"/>
      <c r="I29" s="74"/>
    </row>
    <row r="30" spans="1:10" x14ac:dyDescent="0.25">
      <c r="A30" s="75" t="s">
        <v>66</v>
      </c>
      <c r="B30" s="88"/>
      <c r="C30" s="89"/>
      <c r="D30" s="90"/>
      <c r="E30" s="91">
        <f>(E16-($B$16*B6))/(($B$19*B6)-E19)/E15*12</f>
        <v>12.248168498168496</v>
      </c>
      <c r="F30" s="86" t="s">
        <v>67</v>
      </c>
      <c r="G30" s="92"/>
      <c r="H30" s="93"/>
      <c r="I30" s="93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76" t="s">
        <v>25</v>
      </c>
      <c r="B33" s="5"/>
      <c r="C33" s="5"/>
      <c r="D33" s="5"/>
      <c r="E33" s="94">
        <f>G28/$B28</f>
        <v>0.48655394219711617</v>
      </c>
      <c r="F33" s="5"/>
      <c r="G33" s="5"/>
      <c r="H33" s="5"/>
      <c r="I33" s="5"/>
    </row>
    <row r="34" spans="1:9" x14ac:dyDescent="0.25">
      <c r="A34" s="78" t="s">
        <v>26</v>
      </c>
      <c r="B34" s="5"/>
      <c r="C34" s="5"/>
      <c r="D34" s="5"/>
      <c r="E34" s="77">
        <f>G26/$B26</f>
        <v>0.61764705882352944</v>
      </c>
      <c r="F34" s="5"/>
      <c r="G34" s="5"/>
      <c r="H34" s="5"/>
      <c r="I34" s="5"/>
    </row>
    <row r="35" spans="1:9" x14ac:dyDescent="0.25">
      <c r="A35" s="78" t="s">
        <v>27</v>
      </c>
      <c r="B35" s="5"/>
      <c r="C35" s="5"/>
      <c r="D35" s="5"/>
      <c r="E35" s="95">
        <f>E30</f>
        <v>12.248168498168496</v>
      </c>
      <c r="F35" s="96" t="s">
        <v>72</v>
      </c>
      <c r="G35" s="5"/>
      <c r="H35" s="5"/>
      <c r="I35" s="5"/>
    </row>
    <row r="36" spans="1:9" x14ac:dyDescent="0.25">
      <c r="A36" s="76" t="s">
        <v>28</v>
      </c>
      <c r="B36" s="5"/>
      <c r="C36" s="5"/>
      <c r="D36" s="5"/>
      <c r="E36" s="79">
        <f>G25</f>
        <v>183456</v>
      </c>
      <c r="F36" s="5" t="s">
        <v>3</v>
      </c>
      <c r="G36" s="5"/>
      <c r="H36" s="5"/>
      <c r="I36" s="5"/>
    </row>
    <row r="37" spans="1:9" x14ac:dyDescent="0.25">
      <c r="A37" s="78" t="s">
        <v>29</v>
      </c>
      <c r="B37" s="5"/>
      <c r="C37" s="5"/>
      <c r="D37" s="5"/>
      <c r="E37" s="77">
        <f>G27/$B27</f>
        <v>0.61764705882352933</v>
      </c>
      <c r="F37" s="5"/>
      <c r="G37" s="5"/>
      <c r="H37" s="5"/>
      <c r="I37" s="5"/>
    </row>
    <row r="38" spans="1:9" ht="18" customHeight="1" x14ac:dyDescent="0.25"/>
    <row r="39" spans="1:9" ht="73.5" customHeight="1" x14ac:dyDescent="0.25">
      <c r="A39" s="80" t="s">
        <v>30</v>
      </c>
    </row>
  </sheetData>
  <mergeCells count="3">
    <mergeCell ref="B9:C9"/>
    <mergeCell ref="E9:F9"/>
    <mergeCell ref="G9:H9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A5A9-CDC6-41FD-A543-B863B2EE6C92}">
  <sheetPr>
    <pageSetUpPr fitToPage="1"/>
  </sheetPr>
  <dimension ref="A1:O39"/>
  <sheetViews>
    <sheetView zoomScale="89" zoomScaleNormal="89" workbookViewId="0">
      <selection activeCell="B7" sqref="B7"/>
    </sheetView>
  </sheetViews>
  <sheetFormatPr defaultColWidth="11.42578125" defaultRowHeight="15" x14ac:dyDescent="0.25"/>
  <cols>
    <col min="1" max="1" width="60.140625" style="3" bestFit="1" customWidth="1"/>
    <col min="2" max="2" width="19.140625" style="3" bestFit="1" customWidth="1"/>
    <col min="3" max="3" width="23.85546875" style="3" customWidth="1"/>
    <col min="4" max="4" width="3.7109375" style="3" customWidth="1"/>
    <col min="5" max="5" width="11.85546875" style="3" customWidth="1"/>
    <col min="6" max="6" width="21.5703125" style="3" customWidth="1"/>
    <col min="7" max="7" width="11" style="3" customWidth="1"/>
    <col min="8" max="8" width="5" style="3" customWidth="1"/>
    <col min="9" max="9" width="1.5703125" style="3" customWidth="1"/>
    <col min="10" max="10" width="11.85546875" style="3" customWidth="1"/>
    <col min="11" max="11" width="21.5703125" style="3" customWidth="1"/>
    <col min="12" max="12" width="11" style="3" customWidth="1"/>
    <col min="13" max="13" width="5" style="3" customWidth="1"/>
    <col min="14" max="14" width="1.5703125" style="3" customWidth="1"/>
    <col min="15" max="15" width="11.42578125" style="98"/>
    <col min="16" max="16384" width="11.42578125" style="3"/>
  </cols>
  <sheetData>
    <row r="1" spans="1:14" ht="18.75" x14ac:dyDescent="0.25">
      <c r="A1" s="1" t="s">
        <v>8</v>
      </c>
      <c r="B1" s="2" t="s">
        <v>9</v>
      </c>
      <c r="D1" s="4"/>
      <c r="G1" s="5"/>
      <c r="H1" s="5"/>
      <c r="I1" s="5"/>
      <c r="J1" s="5"/>
      <c r="K1" s="5"/>
      <c r="L1" s="5"/>
      <c r="M1" s="5"/>
      <c r="N1" s="5"/>
    </row>
    <row r="2" spans="1:14" ht="18.75" x14ac:dyDescent="0.25">
      <c r="A2" s="4"/>
      <c r="B2" s="6" t="s">
        <v>6</v>
      </c>
      <c r="C2" s="7"/>
      <c r="D2" s="4"/>
      <c r="E2" s="6" t="s">
        <v>7</v>
      </c>
      <c r="F2" s="7"/>
      <c r="G2" s="5"/>
      <c r="H2" s="5"/>
      <c r="I2" s="5"/>
      <c r="J2" s="5"/>
      <c r="K2" s="5"/>
      <c r="L2" s="5"/>
      <c r="M2" s="5"/>
      <c r="N2" s="5"/>
    </row>
    <row r="3" spans="1:14" x14ac:dyDescent="0.25">
      <c r="A3" s="4"/>
      <c r="B3" s="8">
        <v>60</v>
      </c>
      <c r="C3" s="9" t="s">
        <v>67</v>
      </c>
      <c r="D3" s="4"/>
      <c r="E3" s="8">
        <v>5</v>
      </c>
      <c r="F3" s="9" t="s">
        <v>76</v>
      </c>
      <c r="G3" s="5"/>
      <c r="H3" s="5"/>
      <c r="I3" s="5"/>
      <c r="J3" s="5"/>
      <c r="K3" s="5"/>
      <c r="L3" s="5"/>
      <c r="M3" s="5"/>
      <c r="N3" s="5"/>
    </row>
    <row r="4" spans="1:14" x14ac:dyDescent="0.25">
      <c r="A4" s="10" t="s">
        <v>10</v>
      </c>
      <c r="B4" s="11">
        <f>B3/12</f>
        <v>5</v>
      </c>
      <c r="C4" s="9" t="s">
        <v>55</v>
      </c>
      <c r="D4" s="4"/>
      <c r="E4" s="8">
        <v>50</v>
      </c>
      <c r="F4" s="9" t="s">
        <v>77</v>
      </c>
      <c r="G4" s="5"/>
      <c r="H4" s="5"/>
      <c r="I4" s="5"/>
      <c r="J4" s="5"/>
      <c r="K4" s="5"/>
      <c r="L4" s="5"/>
      <c r="M4" s="5"/>
      <c r="N4" s="5"/>
    </row>
    <row r="5" spans="1:14" x14ac:dyDescent="0.25">
      <c r="A5" s="12" t="s">
        <v>11</v>
      </c>
      <c r="B5" s="13">
        <f>B15*B4</f>
        <v>15000</v>
      </c>
      <c r="C5" s="9" t="s">
        <v>73</v>
      </c>
      <c r="D5" s="4"/>
      <c r="E5" s="14">
        <v>12</v>
      </c>
      <c r="F5" s="9" t="s">
        <v>78</v>
      </c>
      <c r="G5" s="5"/>
      <c r="H5" s="5"/>
      <c r="I5" s="5"/>
      <c r="J5" s="5"/>
      <c r="K5" s="5"/>
      <c r="L5" s="5"/>
      <c r="M5" s="5"/>
      <c r="N5" s="5"/>
    </row>
    <row r="6" spans="1:14" x14ac:dyDescent="0.25">
      <c r="A6" s="15" t="s">
        <v>12</v>
      </c>
      <c r="B6" s="13">
        <v>2</v>
      </c>
      <c r="C6" s="9" t="s">
        <v>74</v>
      </c>
      <c r="D6" s="4"/>
      <c r="E6" s="4">
        <f>E3*E4*E5</f>
        <v>3000</v>
      </c>
      <c r="F6" s="9" t="s">
        <v>71</v>
      </c>
      <c r="G6" s="5"/>
      <c r="H6" s="5"/>
      <c r="I6" s="5"/>
      <c r="J6" s="5"/>
      <c r="K6" s="5"/>
      <c r="L6" s="5"/>
      <c r="M6" s="5"/>
      <c r="N6" s="5"/>
    </row>
    <row r="7" spans="1:14" x14ac:dyDescent="0.25">
      <c r="A7" s="16" t="s">
        <v>13</v>
      </c>
      <c r="B7" s="17">
        <v>231</v>
      </c>
      <c r="C7" s="9" t="s">
        <v>75</v>
      </c>
      <c r="D7" s="4"/>
      <c r="E7" s="4"/>
      <c r="F7" s="4"/>
      <c r="G7" s="5"/>
      <c r="H7" s="5"/>
      <c r="I7" s="5"/>
      <c r="J7" s="5"/>
      <c r="K7" s="5"/>
      <c r="L7" s="5"/>
      <c r="M7" s="5"/>
      <c r="N7" s="5"/>
    </row>
    <row r="8" spans="1:14" x14ac:dyDescent="0.25">
      <c r="A8" s="18"/>
      <c r="B8" s="19" t="s">
        <v>14</v>
      </c>
      <c r="C8" s="20"/>
      <c r="D8" s="4"/>
      <c r="E8" s="19" t="s">
        <v>15</v>
      </c>
      <c r="F8" s="21"/>
      <c r="G8" s="22" t="s">
        <v>70</v>
      </c>
      <c r="H8" s="5"/>
      <c r="I8" s="5"/>
      <c r="J8" s="19" t="s">
        <v>35</v>
      </c>
      <c r="K8" s="21"/>
      <c r="L8" s="22" t="s">
        <v>70</v>
      </c>
      <c r="M8" s="5"/>
      <c r="N8" s="5"/>
    </row>
    <row r="9" spans="1:14" ht="66.75" customHeight="1" x14ac:dyDescent="0.25">
      <c r="A9" s="23" t="s">
        <v>17</v>
      </c>
      <c r="B9" s="100" t="s">
        <v>18</v>
      </c>
      <c r="C9" s="101"/>
      <c r="D9" s="24" t="s">
        <v>19</v>
      </c>
      <c r="E9" s="102" t="s">
        <v>34</v>
      </c>
      <c r="F9" s="103"/>
      <c r="G9" s="104" t="s">
        <v>69</v>
      </c>
      <c r="H9" s="105"/>
      <c r="I9" s="25"/>
      <c r="J9" s="102" t="s">
        <v>33</v>
      </c>
      <c r="K9" s="103"/>
      <c r="L9" s="104" t="s">
        <v>69</v>
      </c>
      <c r="M9" s="105"/>
      <c r="N9" s="25"/>
    </row>
    <row r="10" spans="1:14" ht="15.75" x14ac:dyDescent="0.25">
      <c r="A10" s="26" t="s">
        <v>39</v>
      </c>
      <c r="B10" s="27"/>
      <c r="C10" s="28" t="s">
        <v>55</v>
      </c>
      <c r="D10" s="29"/>
      <c r="E10" s="30">
        <v>3</v>
      </c>
      <c r="F10" s="28" t="s">
        <v>55</v>
      </c>
      <c r="G10" s="31"/>
      <c r="H10" s="28"/>
      <c r="I10" s="21"/>
      <c r="J10" s="27">
        <v>3</v>
      </c>
      <c r="K10" s="28" t="s">
        <v>55</v>
      </c>
      <c r="L10" s="31"/>
      <c r="M10" s="28"/>
      <c r="N10" s="21"/>
    </row>
    <row r="11" spans="1:14" x14ac:dyDescent="0.25">
      <c r="A11" s="32" t="s">
        <v>40</v>
      </c>
      <c r="B11" s="33">
        <v>90</v>
      </c>
      <c r="C11" s="34" t="s">
        <v>21</v>
      </c>
      <c r="D11" s="35"/>
      <c r="E11" s="30">
        <v>117</v>
      </c>
      <c r="F11" s="34" t="s">
        <v>21</v>
      </c>
      <c r="G11" s="36"/>
      <c r="H11" s="34"/>
      <c r="I11" s="21"/>
      <c r="J11" s="33">
        <v>120</v>
      </c>
      <c r="K11" s="34" t="s">
        <v>21</v>
      </c>
      <c r="L11" s="36"/>
      <c r="M11" s="34"/>
      <c r="N11" s="21"/>
    </row>
    <row r="12" spans="1:14" x14ac:dyDescent="0.25">
      <c r="A12" s="37" t="s">
        <v>42</v>
      </c>
      <c r="B12" s="33">
        <v>40</v>
      </c>
      <c r="C12" s="34" t="s">
        <v>54</v>
      </c>
      <c r="D12" s="35"/>
      <c r="E12" s="33">
        <v>40</v>
      </c>
      <c r="F12" s="34" t="s">
        <v>54</v>
      </c>
      <c r="G12" s="36"/>
      <c r="H12" s="34"/>
      <c r="I12" s="21"/>
      <c r="J12" s="33">
        <v>40</v>
      </c>
      <c r="K12" s="34" t="s">
        <v>54</v>
      </c>
      <c r="L12" s="36"/>
      <c r="M12" s="34"/>
      <c r="N12" s="21"/>
    </row>
    <row r="13" spans="1:14" x14ac:dyDescent="0.25">
      <c r="A13" s="32" t="s">
        <v>41</v>
      </c>
      <c r="B13" s="33">
        <v>58</v>
      </c>
      <c r="C13" s="34" t="s">
        <v>32</v>
      </c>
      <c r="D13" s="35"/>
      <c r="E13" s="39">
        <v>26</v>
      </c>
      <c r="F13" s="34" t="s">
        <v>32</v>
      </c>
      <c r="G13" s="36"/>
      <c r="H13" s="34"/>
      <c r="I13" s="21"/>
      <c r="J13" s="38">
        <v>18.3</v>
      </c>
      <c r="K13" s="34" t="s">
        <v>31</v>
      </c>
      <c r="L13" s="36"/>
      <c r="M13" s="34"/>
      <c r="N13" s="21"/>
    </row>
    <row r="14" spans="1:14" x14ac:dyDescent="0.25">
      <c r="A14" s="32" t="s">
        <v>43</v>
      </c>
      <c r="B14" s="39">
        <v>15000</v>
      </c>
      <c r="C14" s="34" t="s">
        <v>46</v>
      </c>
      <c r="D14" s="35"/>
      <c r="E14" s="39">
        <v>30000</v>
      </c>
      <c r="F14" s="34" t="s">
        <v>22</v>
      </c>
      <c r="G14" s="36"/>
      <c r="H14" s="34"/>
      <c r="I14" s="21"/>
      <c r="J14" s="39">
        <v>30000</v>
      </c>
      <c r="K14" s="34" t="s">
        <v>22</v>
      </c>
      <c r="L14" s="36"/>
      <c r="M14" s="34"/>
      <c r="N14" s="21"/>
    </row>
    <row r="15" spans="1:14" x14ac:dyDescent="0.25">
      <c r="A15" s="37" t="s">
        <v>44</v>
      </c>
      <c r="B15" s="40">
        <f>$E$5*$E$3*$E$4</f>
        <v>3000</v>
      </c>
      <c r="C15" s="34" t="s">
        <v>45</v>
      </c>
      <c r="D15" s="35"/>
      <c r="E15" s="40">
        <f>$E$5*$E$3*$E$4</f>
        <v>3000</v>
      </c>
      <c r="F15" s="34" t="s">
        <v>45</v>
      </c>
      <c r="G15" s="36"/>
      <c r="H15" s="34"/>
      <c r="I15" s="21"/>
      <c r="J15" s="40">
        <f>$E$5*$E$3*$E$4</f>
        <v>3000</v>
      </c>
      <c r="K15" s="34" t="s">
        <v>45</v>
      </c>
      <c r="L15" s="36"/>
      <c r="M15" s="34"/>
      <c r="N15" s="21"/>
    </row>
    <row r="16" spans="1:14" ht="17.25" x14ac:dyDescent="0.25">
      <c r="A16" s="37" t="s">
        <v>47</v>
      </c>
      <c r="B16" s="41">
        <v>3</v>
      </c>
      <c r="C16" s="34" t="s">
        <v>48</v>
      </c>
      <c r="D16" s="35"/>
      <c r="E16" s="41">
        <v>23.9</v>
      </c>
      <c r="F16" s="34" t="s">
        <v>48</v>
      </c>
      <c r="G16" s="36"/>
      <c r="H16" s="34"/>
      <c r="I16" s="21"/>
      <c r="J16" s="41">
        <v>11.15</v>
      </c>
      <c r="K16" s="34" t="s">
        <v>48</v>
      </c>
      <c r="L16" s="36"/>
      <c r="M16" s="34"/>
      <c r="N16" s="21"/>
    </row>
    <row r="17" spans="1:15" ht="17.25" x14ac:dyDescent="0.25">
      <c r="A17" s="37" t="s">
        <v>49</v>
      </c>
      <c r="B17" s="41">
        <v>10</v>
      </c>
      <c r="C17" s="34" t="s">
        <v>48</v>
      </c>
      <c r="D17" s="35"/>
      <c r="E17" s="41">
        <f>B17</f>
        <v>10</v>
      </c>
      <c r="F17" s="34" t="s">
        <v>48</v>
      </c>
      <c r="G17" s="36"/>
      <c r="H17" s="34"/>
      <c r="I17" s="21"/>
      <c r="J17" s="41">
        <v>15</v>
      </c>
      <c r="K17" s="34" t="s">
        <v>48</v>
      </c>
      <c r="L17" s="36"/>
      <c r="M17" s="34"/>
      <c r="N17" s="21"/>
    </row>
    <row r="18" spans="1:15" x14ac:dyDescent="0.25">
      <c r="A18" s="37" t="s">
        <v>50</v>
      </c>
      <c r="B18" s="41">
        <v>0.2</v>
      </c>
      <c r="C18" s="34" t="s">
        <v>23</v>
      </c>
      <c r="D18" s="35"/>
      <c r="E18" s="41">
        <v>0.2</v>
      </c>
      <c r="F18" s="34" t="s">
        <v>23</v>
      </c>
      <c r="G18" s="36"/>
      <c r="H18" s="34"/>
      <c r="I18" s="21"/>
      <c r="J18" s="41">
        <v>0.2</v>
      </c>
      <c r="K18" s="34" t="s">
        <v>23</v>
      </c>
      <c r="L18" s="36"/>
      <c r="M18" s="34"/>
      <c r="N18" s="21"/>
    </row>
    <row r="19" spans="1:15" x14ac:dyDescent="0.25">
      <c r="A19" s="37" t="s">
        <v>51</v>
      </c>
      <c r="B19" s="42">
        <f>B13/1000*B18</f>
        <v>1.1600000000000001E-2</v>
      </c>
      <c r="C19" s="34" t="s">
        <v>52</v>
      </c>
      <c r="D19" s="35"/>
      <c r="E19" s="42">
        <f>E13/1000*E18</f>
        <v>5.1999999999999998E-3</v>
      </c>
      <c r="F19" s="34" t="s">
        <v>52</v>
      </c>
      <c r="G19" s="36"/>
      <c r="H19" s="34"/>
      <c r="I19" s="21"/>
      <c r="J19" s="42">
        <f>J13/1000*J18</f>
        <v>3.6600000000000001E-3</v>
      </c>
      <c r="K19" s="34" t="s">
        <v>52</v>
      </c>
      <c r="L19" s="36"/>
      <c r="M19" s="34"/>
      <c r="N19" s="21"/>
    </row>
    <row r="20" spans="1:15" s="47" customFormat="1" x14ac:dyDescent="0.25">
      <c r="A20" s="26" t="s">
        <v>53</v>
      </c>
      <c r="B20" s="46">
        <f>B12*B13/1000</f>
        <v>2.3199999999999998</v>
      </c>
      <c r="C20" s="44" t="s">
        <v>2</v>
      </c>
      <c r="D20" s="45"/>
      <c r="E20" s="46">
        <f>E12*E13/1000</f>
        <v>1.04</v>
      </c>
      <c r="F20" s="44" t="s">
        <v>2</v>
      </c>
      <c r="G20" s="32"/>
      <c r="H20" s="44"/>
      <c r="I20" s="26"/>
      <c r="J20" s="46">
        <f>J12*J13/1000</f>
        <v>0.73199999999999998</v>
      </c>
      <c r="K20" s="44" t="s">
        <v>2</v>
      </c>
      <c r="L20" s="32"/>
      <c r="M20" s="44"/>
      <c r="N20" s="26"/>
      <c r="O20" s="99"/>
    </row>
    <row r="21" spans="1:15" x14ac:dyDescent="0.25">
      <c r="A21" s="18" t="s">
        <v>56</v>
      </c>
      <c r="B21" s="40">
        <f>$B$5</f>
        <v>15000</v>
      </c>
      <c r="C21" s="34" t="s">
        <v>46</v>
      </c>
      <c r="D21" s="35"/>
      <c r="E21" s="48">
        <f>$B$5</f>
        <v>15000</v>
      </c>
      <c r="F21" s="34" t="s">
        <v>46</v>
      </c>
      <c r="G21" s="36"/>
      <c r="H21" s="34"/>
      <c r="I21" s="21"/>
      <c r="J21" s="40">
        <f>$B$5</f>
        <v>15000</v>
      </c>
      <c r="K21" s="34" t="s">
        <v>46</v>
      </c>
      <c r="L21" s="36"/>
      <c r="M21" s="34"/>
      <c r="N21" s="21"/>
    </row>
    <row r="22" spans="1:15" x14ac:dyDescent="0.25">
      <c r="A22" s="18" t="s">
        <v>57</v>
      </c>
      <c r="B22" s="49">
        <f>B14/B15</f>
        <v>5</v>
      </c>
      <c r="C22" s="50" t="s">
        <v>55</v>
      </c>
      <c r="D22" s="51"/>
      <c r="E22" s="49">
        <f>E14/E15</f>
        <v>10</v>
      </c>
      <c r="F22" s="50" t="s">
        <v>55</v>
      </c>
      <c r="G22" s="52"/>
      <c r="H22" s="53"/>
      <c r="I22" s="20"/>
      <c r="J22" s="49">
        <f>J14/J15</f>
        <v>10</v>
      </c>
      <c r="K22" s="50" t="s">
        <v>55</v>
      </c>
      <c r="L22" s="52"/>
      <c r="M22" s="53"/>
      <c r="N22" s="20"/>
    </row>
    <row r="23" spans="1:15" x14ac:dyDescent="0.25">
      <c r="A23" s="37" t="s">
        <v>59</v>
      </c>
      <c r="B23" s="54">
        <f>(ROUNDDOWN((B21/B14),0)+1)*B12</f>
        <v>80</v>
      </c>
      <c r="C23" s="34" t="s">
        <v>58</v>
      </c>
      <c r="D23" s="35"/>
      <c r="E23" s="54">
        <f>(ROUNDDOWN((E21/E14),0)+1)*E12</f>
        <v>40</v>
      </c>
      <c r="F23" s="34" t="s">
        <v>58</v>
      </c>
      <c r="G23" s="36"/>
      <c r="H23" s="34"/>
      <c r="I23" s="21"/>
      <c r="J23" s="54">
        <f>(ROUNDDOWN((J21/J14),0)+1)*J12</f>
        <v>40</v>
      </c>
      <c r="K23" s="34" t="s">
        <v>58</v>
      </c>
      <c r="L23" s="36"/>
      <c r="M23" s="34"/>
      <c r="N23" s="21"/>
    </row>
    <row r="24" spans="1:15" x14ac:dyDescent="0.25">
      <c r="A24" s="37" t="s">
        <v>60</v>
      </c>
      <c r="B24" s="55">
        <f>B23*(B16+(B17/B6))</f>
        <v>640</v>
      </c>
      <c r="C24" s="34" t="s">
        <v>24</v>
      </c>
      <c r="D24" s="35"/>
      <c r="E24" s="55">
        <f>E23*(E16+(E17/B6))</f>
        <v>1156</v>
      </c>
      <c r="F24" s="34" t="s">
        <v>24</v>
      </c>
      <c r="G24" s="55">
        <f>B24-E24</f>
        <v>-516</v>
      </c>
      <c r="H24" s="34" t="s">
        <v>24</v>
      </c>
      <c r="I24" s="21"/>
      <c r="J24" s="55">
        <f>J23*(J16+(J17/B6))</f>
        <v>746</v>
      </c>
      <c r="K24" s="34" t="s">
        <v>24</v>
      </c>
      <c r="L24" s="55">
        <f>B24-J24</f>
        <v>-106</v>
      </c>
      <c r="M24" s="34" t="s">
        <v>24</v>
      </c>
      <c r="N24" s="21"/>
    </row>
    <row r="25" spans="1:15" s="47" customFormat="1" x14ac:dyDescent="0.25">
      <c r="A25" s="32" t="s">
        <v>61</v>
      </c>
      <c r="B25" s="56">
        <f>B20*B21</f>
        <v>34800</v>
      </c>
      <c r="C25" s="44" t="s">
        <v>3</v>
      </c>
      <c r="D25" s="45"/>
      <c r="E25" s="56">
        <f>E20*E21</f>
        <v>15600</v>
      </c>
      <c r="F25" s="44" t="s">
        <v>3</v>
      </c>
      <c r="G25" s="57">
        <f>$B$25-E25</f>
        <v>19200</v>
      </c>
      <c r="H25" s="58" t="s">
        <v>3</v>
      </c>
      <c r="I25" s="59"/>
      <c r="J25" s="56">
        <f>J20*J21</f>
        <v>10980</v>
      </c>
      <c r="K25" s="44" t="s">
        <v>3</v>
      </c>
      <c r="L25" s="57">
        <f>$B$25-J25</f>
        <v>23820</v>
      </c>
      <c r="M25" s="58" t="s">
        <v>3</v>
      </c>
      <c r="N25" s="59"/>
      <c r="O25" s="99"/>
    </row>
    <row r="26" spans="1:15" s="47" customFormat="1" x14ac:dyDescent="0.25">
      <c r="A26" s="32" t="s">
        <v>62</v>
      </c>
      <c r="B26" s="56">
        <f>(B25*$B$7)/1000</f>
        <v>8038.8</v>
      </c>
      <c r="C26" s="44" t="s">
        <v>4</v>
      </c>
      <c r="D26" s="45"/>
      <c r="E26" s="56">
        <f>(E25*$B$7)/1000</f>
        <v>3603.6</v>
      </c>
      <c r="F26" s="44" t="s">
        <v>4</v>
      </c>
      <c r="G26" s="60">
        <f>$B$26-E26</f>
        <v>4435.2000000000007</v>
      </c>
      <c r="H26" s="61" t="s">
        <v>4</v>
      </c>
      <c r="I26" s="59"/>
      <c r="J26" s="56">
        <f>(J25*$B$7)/1000</f>
        <v>2536.38</v>
      </c>
      <c r="K26" s="44" t="s">
        <v>4</v>
      </c>
      <c r="L26" s="60">
        <f>$B$26-J26</f>
        <v>5502.42</v>
      </c>
      <c r="M26" s="61" t="s">
        <v>4</v>
      </c>
      <c r="N26" s="59"/>
      <c r="O26" s="99"/>
    </row>
    <row r="27" spans="1:15" x14ac:dyDescent="0.25">
      <c r="A27" s="37" t="s">
        <v>63</v>
      </c>
      <c r="B27" s="55">
        <f>B25*B18</f>
        <v>6960</v>
      </c>
      <c r="C27" s="34" t="s">
        <v>24</v>
      </c>
      <c r="D27" s="35"/>
      <c r="E27" s="55">
        <f>E25*E18</f>
        <v>3120</v>
      </c>
      <c r="F27" s="34" t="s">
        <v>24</v>
      </c>
      <c r="G27" s="62">
        <f>$B$27-E27</f>
        <v>3840</v>
      </c>
      <c r="H27" s="63" t="s">
        <v>24</v>
      </c>
      <c r="I27" s="64"/>
      <c r="J27" s="55">
        <f>J25*J18</f>
        <v>2196</v>
      </c>
      <c r="K27" s="34" t="s">
        <v>24</v>
      </c>
      <c r="L27" s="62">
        <f>$B$27-J27</f>
        <v>4764</v>
      </c>
      <c r="M27" s="63" t="s">
        <v>24</v>
      </c>
      <c r="N27" s="64"/>
    </row>
    <row r="28" spans="1:15" x14ac:dyDescent="0.25">
      <c r="A28" s="65" t="s">
        <v>64</v>
      </c>
      <c r="B28" s="81">
        <f>B24+B27</f>
        <v>7600</v>
      </c>
      <c r="C28" s="82" t="s">
        <v>24</v>
      </c>
      <c r="D28" s="66"/>
      <c r="E28" s="83">
        <f>E24+E27</f>
        <v>4276</v>
      </c>
      <c r="F28" s="84" t="s">
        <v>24</v>
      </c>
      <c r="G28" s="85">
        <f>$B$28-E28</f>
        <v>3324</v>
      </c>
      <c r="H28" s="86" t="s">
        <v>24</v>
      </c>
      <c r="I28" s="87"/>
      <c r="J28" s="81">
        <f>J24+J27</f>
        <v>2942</v>
      </c>
      <c r="K28" s="82" t="s">
        <v>24</v>
      </c>
      <c r="L28" s="85">
        <f>$B$28-J28</f>
        <v>4658</v>
      </c>
      <c r="M28" s="86" t="s">
        <v>24</v>
      </c>
      <c r="N28" s="87"/>
    </row>
    <row r="29" spans="1:15" x14ac:dyDescent="0.25">
      <c r="A29" s="66" t="s">
        <v>65</v>
      </c>
      <c r="B29" s="67"/>
      <c r="C29" s="68"/>
      <c r="D29" s="69"/>
      <c r="E29" s="70">
        <f>($B$19-E19)*E14</f>
        <v>192.00000000000003</v>
      </c>
      <c r="F29" s="71" t="s">
        <v>68</v>
      </c>
      <c r="G29" s="72"/>
      <c r="H29" s="73"/>
      <c r="I29" s="74"/>
      <c r="J29" s="70">
        <f>($B$19-J19)*J14</f>
        <v>238.20000000000002</v>
      </c>
      <c r="K29" s="71" t="s">
        <v>68</v>
      </c>
      <c r="L29" s="72"/>
      <c r="M29" s="73"/>
      <c r="N29" s="74"/>
    </row>
    <row r="30" spans="1:15" x14ac:dyDescent="0.25">
      <c r="A30" s="75" t="s">
        <v>66</v>
      </c>
      <c r="B30" s="88"/>
      <c r="C30" s="89"/>
      <c r="D30" s="90"/>
      <c r="E30" s="91">
        <f>(E16-$B$16)/($B$19-E19)/E15*12</f>
        <v>13.062499999999996</v>
      </c>
      <c r="F30" s="86" t="s">
        <v>67</v>
      </c>
      <c r="G30" s="92"/>
      <c r="H30" s="93"/>
      <c r="I30" s="93"/>
      <c r="J30" s="91">
        <f>(J16-$B$16)/($B$19-J19)/J15*12</f>
        <v>4.1057934508816114</v>
      </c>
      <c r="K30" s="86" t="s">
        <v>67</v>
      </c>
      <c r="L30" s="92"/>
      <c r="M30" s="93"/>
      <c r="N30" s="93"/>
    </row>
    <row r="31" spans="1: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76" t="s">
        <v>25</v>
      </c>
      <c r="B33" s="5"/>
      <c r="C33" s="5"/>
      <c r="D33" s="5"/>
      <c r="E33" s="94">
        <f>G28/$B28</f>
        <v>0.43736842105263157</v>
      </c>
      <c r="F33" s="5"/>
      <c r="G33" s="5"/>
      <c r="H33" s="5"/>
      <c r="I33" s="5"/>
      <c r="J33" s="94">
        <f>L28/$B28</f>
        <v>0.61289473684210527</v>
      </c>
      <c r="K33" s="5"/>
      <c r="L33" s="5"/>
      <c r="M33" s="5"/>
      <c r="N33" s="5"/>
    </row>
    <row r="34" spans="1:14" x14ac:dyDescent="0.25">
      <c r="A34" s="78" t="s">
        <v>26</v>
      </c>
      <c r="B34" s="5"/>
      <c r="C34" s="5"/>
      <c r="D34" s="5"/>
      <c r="E34" s="77">
        <f>G26/$B26</f>
        <v>0.55172413793103459</v>
      </c>
      <c r="F34" s="5"/>
      <c r="G34" s="5"/>
      <c r="H34" s="5"/>
      <c r="I34" s="5"/>
      <c r="J34" s="77">
        <f>L26/$B26</f>
        <v>0.68448275862068964</v>
      </c>
      <c r="K34" s="5"/>
      <c r="L34" s="5"/>
      <c r="M34" s="5"/>
      <c r="N34" s="5"/>
    </row>
    <row r="35" spans="1:14" x14ac:dyDescent="0.25">
      <c r="A35" s="78" t="s">
        <v>27</v>
      </c>
      <c r="B35" s="5"/>
      <c r="C35" s="5"/>
      <c r="D35" s="5"/>
      <c r="E35" s="95">
        <f>E30</f>
        <v>13.062499999999996</v>
      </c>
      <c r="F35" s="96" t="s">
        <v>5</v>
      </c>
      <c r="G35" s="5"/>
      <c r="H35" s="5"/>
      <c r="I35" s="5"/>
      <c r="J35" s="95">
        <f>J30</f>
        <v>4.1057934508816114</v>
      </c>
      <c r="K35" s="96" t="s">
        <v>5</v>
      </c>
      <c r="L35" s="5"/>
      <c r="M35" s="5"/>
      <c r="N35" s="5"/>
    </row>
    <row r="36" spans="1:14" x14ac:dyDescent="0.25">
      <c r="A36" s="76" t="s">
        <v>28</v>
      </c>
      <c r="B36" s="5"/>
      <c r="C36" s="5"/>
      <c r="D36" s="5"/>
      <c r="E36" s="79">
        <f>G25</f>
        <v>19200</v>
      </c>
      <c r="F36" s="5" t="s">
        <v>3</v>
      </c>
      <c r="G36" s="5"/>
      <c r="H36" s="5"/>
      <c r="I36" s="5"/>
      <c r="J36" s="79">
        <f>L25</f>
        <v>23820</v>
      </c>
      <c r="K36" s="5" t="s">
        <v>3</v>
      </c>
      <c r="L36" s="5"/>
      <c r="M36" s="5"/>
      <c r="N36" s="5"/>
    </row>
    <row r="37" spans="1:14" x14ac:dyDescent="0.25">
      <c r="A37" s="78" t="s">
        <v>29</v>
      </c>
      <c r="B37" s="5"/>
      <c r="C37" s="5"/>
      <c r="D37" s="5"/>
      <c r="E37" s="77">
        <f>G27/$B27</f>
        <v>0.55172413793103448</v>
      </c>
      <c r="F37" s="5"/>
      <c r="G37" s="5"/>
      <c r="H37" s="5"/>
      <c r="I37" s="5"/>
      <c r="J37" s="77">
        <f>L27/$B27</f>
        <v>0.68448275862068964</v>
      </c>
      <c r="K37" s="5"/>
      <c r="L37" s="5"/>
      <c r="M37" s="5"/>
      <c r="N37" s="5"/>
    </row>
    <row r="39" spans="1:14" ht="73.5" customHeight="1" x14ac:dyDescent="0.25">
      <c r="A39" s="80" t="s">
        <v>30</v>
      </c>
    </row>
  </sheetData>
  <mergeCells count="5">
    <mergeCell ref="B9:C9"/>
    <mergeCell ref="E9:F9"/>
    <mergeCell ref="G9:H9"/>
    <mergeCell ref="J9:K9"/>
    <mergeCell ref="L9:M9"/>
  </mergeCells>
  <pageMargins left="0.7" right="0.7" top="0.78740157499999996" bottom="0.78740157499999996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F24E-A634-44D4-A809-5A4EA3F4540A}">
  <sheetPr>
    <pageSetUpPr fitToPage="1"/>
  </sheetPr>
  <dimension ref="A1:L39"/>
  <sheetViews>
    <sheetView zoomScale="91" zoomScaleNormal="91" workbookViewId="0">
      <selection activeCell="N9" sqref="N9"/>
    </sheetView>
  </sheetViews>
  <sheetFormatPr defaultColWidth="11.42578125" defaultRowHeight="15" x14ac:dyDescent="0.25"/>
  <cols>
    <col min="1" max="1" width="60.140625" style="3" bestFit="1" customWidth="1"/>
    <col min="2" max="2" width="19.140625" style="3" bestFit="1" customWidth="1"/>
    <col min="3" max="3" width="22.42578125" style="3" bestFit="1" customWidth="1"/>
    <col min="4" max="4" width="1.5703125" style="3" bestFit="1" customWidth="1"/>
    <col min="5" max="5" width="11.85546875" style="3" customWidth="1"/>
    <col min="6" max="6" width="21.5703125" style="3" customWidth="1"/>
    <col min="7" max="7" width="11" style="3" customWidth="1"/>
    <col min="8" max="8" width="5" style="3" customWidth="1"/>
    <col min="9" max="16384" width="11.42578125" style="3"/>
  </cols>
  <sheetData>
    <row r="1" spans="1:12" ht="18.75" x14ac:dyDescent="0.25">
      <c r="A1" s="1" t="s">
        <v>8</v>
      </c>
      <c r="B1" s="2" t="s">
        <v>9</v>
      </c>
      <c r="D1" s="4"/>
      <c r="G1" s="5"/>
      <c r="H1" s="5"/>
    </row>
    <row r="2" spans="1:12" ht="18.75" x14ac:dyDescent="0.25">
      <c r="A2" s="4"/>
      <c r="B2" s="6" t="s">
        <v>6</v>
      </c>
      <c r="C2" s="7"/>
      <c r="D2" s="4"/>
      <c r="E2" s="6" t="s">
        <v>7</v>
      </c>
      <c r="F2" s="7"/>
      <c r="G2" s="5"/>
      <c r="H2" s="5"/>
    </row>
    <row r="3" spans="1:12" x14ac:dyDescent="0.25">
      <c r="A3" s="4"/>
      <c r="B3" s="8">
        <v>60</v>
      </c>
      <c r="C3" s="9" t="s">
        <v>72</v>
      </c>
      <c r="D3" s="4"/>
      <c r="E3" s="8">
        <v>7</v>
      </c>
      <c r="F3" s="9" t="s">
        <v>76</v>
      </c>
      <c r="G3" s="5"/>
      <c r="H3" s="5"/>
    </row>
    <row r="4" spans="1:12" x14ac:dyDescent="0.25">
      <c r="A4" s="10" t="s">
        <v>10</v>
      </c>
      <c r="B4" s="11">
        <f>B3/12</f>
        <v>5</v>
      </c>
      <c r="C4" s="9" t="s">
        <v>55</v>
      </c>
      <c r="D4" s="4"/>
      <c r="E4" s="8">
        <v>52</v>
      </c>
      <c r="F4" s="9" t="s">
        <v>77</v>
      </c>
      <c r="G4" s="5"/>
      <c r="H4" s="5"/>
    </row>
    <row r="5" spans="1:12" x14ac:dyDescent="0.25">
      <c r="A5" s="12" t="s">
        <v>11</v>
      </c>
      <c r="B5" s="13">
        <f>B15*B4</f>
        <v>27300</v>
      </c>
      <c r="C5" s="9" t="s">
        <v>73</v>
      </c>
      <c r="D5" s="4"/>
      <c r="E5" s="14">
        <v>15</v>
      </c>
      <c r="F5" s="9" t="s">
        <v>78</v>
      </c>
      <c r="G5" s="5"/>
      <c r="H5" s="5"/>
    </row>
    <row r="6" spans="1:12" x14ac:dyDescent="0.25">
      <c r="A6" s="15" t="s">
        <v>12</v>
      </c>
      <c r="B6" s="17">
        <v>4</v>
      </c>
      <c r="C6" s="9" t="s">
        <v>74</v>
      </c>
      <c r="D6" s="4"/>
      <c r="E6" s="4">
        <f>E3*E4*E5</f>
        <v>5460</v>
      </c>
      <c r="F6" s="9" t="s">
        <v>71</v>
      </c>
      <c r="G6" s="5"/>
      <c r="H6" s="5"/>
    </row>
    <row r="7" spans="1:12" x14ac:dyDescent="0.25">
      <c r="A7" s="16" t="s">
        <v>13</v>
      </c>
      <c r="B7" s="17">
        <v>231</v>
      </c>
      <c r="C7" s="9" t="s">
        <v>75</v>
      </c>
      <c r="D7" s="4"/>
      <c r="E7" s="4"/>
      <c r="F7" s="4"/>
      <c r="G7" s="5"/>
      <c r="H7" s="5"/>
    </row>
    <row r="8" spans="1:12" x14ac:dyDescent="0.25">
      <c r="A8" s="18"/>
      <c r="B8" s="19" t="s">
        <v>14</v>
      </c>
      <c r="C8" s="20"/>
      <c r="D8" s="4"/>
      <c r="E8" s="19" t="s">
        <v>16</v>
      </c>
      <c r="F8" s="21"/>
      <c r="G8" s="22" t="s">
        <v>70</v>
      </c>
      <c r="H8" s="5"/>
      <c r="I8" s="19" t="s">
        <v>15</v>
      </c>
      <c r="J8" s="21"/>
      <c r="K8" s="22" t="s">
        <v>70</v>
      </c>
      <c r="L8" s="5"/>
    </row>
    <row r="9" spans="1:12" ht="66.75" customHeight="1" x14ac:dyDescent="0.25">
      <c r="A9" s="23" t="s">
        <v>17</v>
      </c>
      <c r="B9" s="100" t="s">
        <v>38</v>
      </c>
      <c r="C9" s="101"/>
      <c r="D9" s="24" t="s">
        <v>19</v>
      </c>
      <c r="E9" s="102" t="s">
        <v>36</v>
      </c>
      <c r="F9" s="103"/>
      <c r="G9" s="104" t="s">
        <v>69</v>
      </c>
      <c r="H9" s="105"/>
      <c r="I9" s="102" t="s">
        <v>37</v>
      </c>
      <c r="J9" s="103"/>
      <c r="K9" s="104" t="s">
        <v>69</v>
      </c>
      <c r="L9" s="105"/>
    </row>
    <row r="10" spans="1:12" ht="15.75" x14ac:dyDescent="0.25">
      <c r="A10" s="26" t="s">
        <v>39</v>
      </c>
      <c r="B10" s="27"/>
      <c r="C10" s="28" t="s">
        <v>55</v>
      </c>
      <c r="D10" s="29"/>
      <c r="E10" s="27">
        <v>3</v>
      </c>
      <c r="F10" s="28" t="s">
        <v>55</v>
      </c>
      <c r="G10" s="31"/>
      <c r="H10" s="28"/>
      <c r="I10" s="30">
        <v>3</v>
      </c>
      <c r="J10" s="28" t="s">
        <v>55</v>
      </c>
      <c r="K10" s="31"/>
      <c r="L10" s="28"/>
    </row>
    <row r="11" spans="1:12" x14ac:dyDescent="0.25">
      <c r="A11" s="32" t="s">
        <v>40</v>
      </c>
      <c r="B11" s="33">
        <v>80</v>
      </c>
      <c r="C11" s="34" t="s">
        <v>21</v>
      </c>
      <c r="D11" s="35"/>
      <c r="E11" s="33">
        <v>100</v>
      </c>
      <c r="F11" s="34" t="s">
        <v>21</v>
      </c>
      <c r="G11" s="36"/>
      <c r="H11" s="34"/>
      <c r="I11" s="97">
        <v>120</v>
      </c>
      <c r="J11" s="34" t="s">
        <v>21</v>
      </c>
      <c r="K11" s="36"/>
      <c r="L11" s="34"/>
    </row>
    <row r="12" spans="1:12" x14ac:dyDescent="0.25">
      <c r="A12" s="37" t="s">
        <v>42</v>
      </c>
      <c r="B12" s="33">
        <v>100</v>
      </c>
      <c r="C12" s="34" t="s">
        <v>54</v>
      </c>
      <c r="D12" s="35"/>
      <c r="E12" s="33">
        <v>25</v>
      </c>
      <c r="F12" s="34" t="s">
        <v>54</v>
      </c>
      <c r="G12" s="36"/>
      <c r="H12" s="34"/>
      <c r="I12" s="33">
        <v>100</v>
      </c>
      <c r="J12" s="34" t="s">
        <v>54</v>
      </c>
      <c r="K12" s="36"/>
      <c r="L12" s="34"/>
    </row>
    <row r="13" spans="1:12" x14ac:dyDescent="0.25">
      <c r="A13" s="32" t="s">
        <v>41</v>
      </c>
      <c r="B13" s="33">
        <v>24</v>
      </c>
      <c r="C13" s="34" t="s">
        <v>0</v>
      </c>
      <c r="D13" s="35"/>
      <c r="E13" s="39">
        <v>36</v>
      </c>
      <c r="F13" s="34" t="s">
        <v>1</v>
      </c>
      <c r="G13" s="36"/>
      <c r="H13" s="34"/>
      <c r="I13" s="38">
        <v>7.6</v>
      </c>
      <c r="J13" s="34" t="s">
        <v>0</v>
      </c>
      <c r="K13" s="36"/>
      <c r="L13" s="34"/>
    </row>
    <row r="14" spans="1:12" x14ac:dyDescent="0.25">
      <c r="A14" s="32" t="s">
        <v>43</v>
      </c>
      <c r="B14" s="39">
        <v>20000</v>
      </c>
      <c r="C14" s="34" t="s">
        <v>46</v>
      </c>
      <c r="D14" s="35"/>
      <c r="E14" s="39">
        <v>50000</v>
      </c>
      <c r="F14" s="34" t="s">
        <v>46</v>
      </c>
      <c r="G14" s="36"/>
      <c r="H14" s="34"/>
      <c r="I14" s="39">
        <v>30000</v>
      </c>
      <c r="J14" s="34" t="s">
        <v>46</v>
      </c>
      <c r="K14" s="36"/>
      <c r="L14" s="34"/>
    </row>
    <row r="15" spans="1:12" x14ac:dyDescent="0.25">
      <c r="A15" s="37" t="s">
        <v>44</v>
      </c>
      <c r="B15" s="40">
        <f>$E$5*$E$3*$E$4</f>
        <v>5460</v>
      </c>
      <c r="C15" s="34" t="s">
        <v>45</v>
      </c>
      <c r="D15" s="35"/>
      <c r="E15" s="40">
        <f>$E$5*$E$3*$E$4</f>
        <v>5460</v>
      </c>
      <c r="F15" s="34" t="s">
        <v>45</v>
      </c>
      <c r="G15" s="36"/>
      <c r="H15" s="34"/>
      <c r="I15" s="40">
        <f>$E$5*$E$3*$E$4</f>
        <v>5460</v>
      </c>
      <c r="J15" s="34" t="s">
        <v>45</v>
      </c>
      <c r="K15" s="36"/>
      <c r="L15" s="34"/>
    </row>
    <row r="16" spans="1:12" ht="17.25" x14ac:dyDescent="0.25">
      <c r="A16" s="37" t="s">
        <v>47</v>
      </c>
      <c r="B16" s="41">
        <v>2.86</v>
      </c>
      <c r="C16" s="34" t="s">
        <v>48</v>
      </c>
      <c r="D16" s="35"/>
      <c r="E16" s="41">
        <v>49.9</v>
      </c>
      <c r="F16" s="34" t="s">
        <v>79</v>
      </c>
      <c r="G16" s="36"/>
      <c r="H16" s="34"/>
      <c r="I16" s="41">
        <v>7.2</v>
      </c>
      <c r="J16" s="34" t="s">
        <v>79</v>
      </c>
      <c r="K16" s="36"/>
      <c r="L16" s="34"/>
    </row>
    <row r="17" spans="1:12" ht="17.25" x14ac:dyDescent="0.25">
      <c r="A17" s="37" t="s">
        <v>49</v>
      </c>
      <c r="B17" s="41">
        <v>10</v>
      </c>
      <c r="C17" s="34" t="s">
        <v>48</v>
      </c>
      <c r="D17" s="35"/>
      <c r="E17" s="41">
        <v>12</v>
      </c>
      <c r="F17" s="34" t="s">
        <v>79</v>
      </c>
      <c r="G17" s="36"/>
      <c r="H17" s="34"/>
      <c r="I17" s="41">
        <v>10</v>
      </c>
      <c r="J17" s="34" t="s">
        <v>79</v>
      </c>
      <c r="K17" s="36"/>
      <c r="L17" s="34"/>
    </row>
    <row r="18" spans="1:12" x14ac:dyDescent="0.25">
      <c r="A18" s="37" t="s">
        <v>50</v>
      </c>
      <c r="B18" s="41">
        <v>0.2</v>
      </c>
      <c r="C18" s="34" t="s">
        <v>23</v>
      </c>
      <c r="D18" s="35"/>
      <c r="E18" s="41">
        <v>0.2</v>
      </c>
      <c r="F18" s="34" t="s">
        <v>23</v>
      </c>
      <c r="G18" s="36"/>
      <c r="H18" s="34"/>
      <c r="I18" s="41">
        <v>0.2</v>
      </c>
      <c r="J18" s="34" t="s">
        <v>23</v>
      </c>
      <c r="K18" s="36"/>
      <c r="L18" s="34"/>
    </row>
    <row r="19" spans="1:12" x14ac:dyDescent="0.25">
      <c r="A19" s="37" t="s">
        <v>51</v>
      </c>
      <c r="B19" s="42">
        <f>B13/1000*B18</f>
        <v>4.8000000000000004E-3</v>
      </c>
      <c r="C19" s="34" t="s">
        <v>52</v>
      </c>
      <c r="D19" s="35"/>
      <c r="E19" s="42">
        <f>E13/1000*E18</f>
        <v>7.1999999999999998E-3</v>
      </c>
      <c r="F19" s="34" t="s">
        <v>52</v>
      </c>
      <c r="G19" s="36"/>
      <c r="H19" s="34"/>
      <c r="I19" s="42">
        <f>I13/1000*I18</f>
        <v>1.5200000000000001E-3</v>
      </c>
      <c r="J19" s="34" t="s">
        <v>52</v>
      </c>
      <c r="K19" s="36"/>
      <c r="L19" s="34"/>
    </row>
    <row r="20" spans="1:12" s="47" customFormat="1" x14ac:dyDescent="0.25">
      <c r="A20" s="26" t="s">
        <v>53</v>
      </c>
      <c r="B20" s="43">
        <f>B12*B13/1000</f>
        <v>2.4</v>
      </c>
      <c r="C20" s="44" t="s">
        <v>2</v>
      </c>
      <c r="D20" s="45"/>
      <c r="E20" s="46">
        <f>E12*E13/1000</f>
        <v>0.9</v>
      </c>
      <c r="F20" s="44" t="s">
        <v>2</v>
      </c>
      <c r="G20" s="32"/>
      <c r="H20" s="44"/>
      <c r="I20" s="46">
        <f>I12*I13/1000</f>
        <v>0.76</v>
      </c>
      <c r="J20" s="44" t="s">
        <v>2</v>
      </c>
      <c r="K20" s="32"/>
      <c r="L20" s="44"/>
    </row>
    <row r="21" spans="1:12" x14ac:dyDescent="0.25">
      <c r="A21" s="18" t="s">
        <v>56</v>
      </c>
      <c r="B21" s="40">
        <f>$B$5</f>
        <v>27300</v>
      </c>
      <c r="C21" s="34" t="s">
        <v>46</v>
      </c>
      <c r="D21" s="35"/>
      <c r="E21" s="40">
        <f>$B$5</f>
        <v>27300</v>
      </c>
      <c r="F21" s="34" t="s">
        <v>46</v>
      </c>
      <c r="G21" s="36"/>
      <c r="H21" s="34"/>
      <c r="I21" s="48">
        <f>$B$5</f>
        <v>27300</v>
      </c>
      <c r="J21" s="34" t="s">
        <v>46</v>
      </c>
      <c r="K21" s="36"/>
      <c r="L21" s="34"/>
    </row>
    <row r="22" spans="1:12" x14ac:dyDescent="0.25">
      <c r="A22" s="18" t="s">
        <v>57</v>
      </c>
      <c r="B22" s="49">
        <f>B14/B15</f>
        <v>3.6630036630036629</v>
      </c>
      <c r="C22" s="50" t="s">
        <v>55</v>
      </c>
      <c r="D22" s="51"/>
      <c r="E22" s="49">
        <f>E14/E15</f>
        <v>9.1575091575091569</v>
      </c>
      <c r="F22" s="50" t="s">
        <v>55</v>
      </c>
      <c r="G22" s="52"/>
      <c r="H22" s="53"/>
      <c r="I22" s="49">
        <f>I14/I15</f>
        <v>5.4945054945054945</v>
      </c>
      <c r="J22" s="50" t="s">
        <v>55</v>
      </c>
      <c r="K22" s="52"/>
      <c r="L22" s="53"/>
    </row>
    <row r="23" spans="1:12" x14ac:dyDescent="0.25">
      <c r="A23" s="37" t="s">
        <v>59</v>
      </c>
      <c r="B23" s="54">
        <f>(ROUNDDOWN((B21/B14),0)+1)*B12</f>
        <v>200</v>
      </c>
      <c r="C23" s="34" t="s">
        <v>58</v>
      </c>
      <c r="D23" s="35"/>
      <c r="E23" s="54">
        <f>(ROUNDDOWN((E21/E14),0)+1)*E12</f>
        <v>25</v>
      </c>
      <c r="F23" s="34" t="s">
        <v>58</v>
      </c>
      <c r="G23" s="36"/>
      <c r="H23" s="34"/>
      <c r="I23" s="54">
        <f>(ROUNDDOWN((I21/I14),0)+1)*I12</f>
        <v>100</v>
      </c>
      <c r="J23" s="34" t="s">
        <v>58</v>
      </c>
      <c r="K23" s="36"/>
      <c r="L23" s="34"/>
    </row>
    <row r="24" spans="1:12" x14ac:dyDescent="0.25">
      <c r="A24" s="37" t="s">
        <v>60</v>
      </c>
      <c r="B24" s="55">
        <f>B23*(B16+(B17/B6))</f>
        <v>1072</v>
      </c>
      <c r="C24" s="34" t="s">
        <v>24</v>
      </c>
      <c r="D24" s="35"/>
      <c r="E24" s="55">
        <f>E23*(E16+E17)</f>
        <v>1547.5</v>
      </c>
      <c r="F24" s="34" t="s">
        <v>24</v>
      </c>
      <c r="G24" s="55">
        <f>B24-E24</f>
        <v>-475.5</v>
      </c>
      <c r="H24" s="34" t="s">
        <v>24</v>
      </c>
      <c r="I24" s="55">
        <f>I23*(I16+(I17/B6))</f>
        <v>969.99999999999989</v>
      </c>
      <c r="J24" s="34" t="s">
        <v>24</v>
      </c>
      <c r="K24" s="55">
        <f>B24-I24</f>
        <v>102.00000000000011</v>
      </c>
      <c r="L24" s="34" t="s">
        <v>24</v>
      </c>
    </row>
    <row r="25" spans="1:12" s="47" customFormat="1" x14ac:dyDescent="0.25">
      <c r="A25" s="32" t="s">
        <v>61</v>
      </c>
      <c r="B25" s="56">
        <f>B20*B21</f>
        <v>65520</v>
      </c>
      <c r="C25" s="44" t="s">
        <v>3</v>
      </c>
      <c r="D25" s="45"/>
      <c r="E25" s="56">
        <f>E20*E21</f>
        <v>24570</v>
      </c>
      <c r="F25" s="44" t="s">
        <v>3</v>
      </c>
      <c r="G25" s="57">
        <f>$B$25-E25</f>
        <v>40950</v>
      </c>
      <c r="H25" s="58" t="s">
        <v>3</v>
      </c>
      <c r="I25" s="56">
        <f>I20*I21</f>
        <v>20748</v>
      </c>
      <c r="J25" s="44" t="s">
        <v>3</v>
      </c>
      <c r="K25" s="57">
        <f>$B$25-I25</f>
        <v>44772</v>
      </c>
      <c r="L25" s="58" t="s">
        <v>3</v>
      </c>
    </row>
    <row r="26" spans="1:12" s="47" customFormat="1" x14ac:dyDescent="0.25">
      <c r="A26" s="32" t="s">
        <v>62</v>
      </c>
      <c r="B26" s="56">
        <f>(B25*$B$7)/1000</f>
        <v>15135.12</v>
      </c>
      <c r="C26" s="44" t="s">
        <v>4</v>
      </c>
      <c r="D26" s="45"/>
      <c r="E26" s="56">
        <f>(E25*$B$7)/1000</f>
        <v>5675.67</v>
      </c>
      <c r="F26" s="44" t="s">
        <v>4</v>
      </c>
      <c r="G26" s="60">
        <f>$B$26-E26</f>
        <v>9459.4500000000007</v>
      </c>
      <c r="H26" s="61" t="s">
        <v>4</v>
      </c>
      <c r="I26" s="56">
        <f>(I25*$B$7)/1000</f>
        <v>4792.7879999999996</v>
      </c>
      <c r="J26" s="44" t="s">
        <v>4</v>
      </c>
      <c r="K26" s="60">
        <f>$B$26-I26</f>
        <v>10342.332000000002</v>
      </c>
      <c r="L26" s="61" t="s">
        <v>4</v>
      </c>
    </row>
    <row r="27" spans="1:12" x14ac:dyDescent="0.25">
      <c r="A27" s="37" t="s">
        <v>63</v>
      </c>
      <c r="B27" s="55">
        <f>B25*B18</f>
        <v>13104</v>
      </c>
      <c r="C27" s="34" t="s">
        <v>24</v>
      </c>
      <c r="D27" s="35"/>
      <c r="E27" s="55">
        <f>E25*E18</f>
        <v>4914</v>
      </c>
      <c r="F27" s="34" t="s">
        <v>24</v>
      </c>
      <c r="G27" s="62">
        <f>$B$27-E27</f>
        <v>8190</v>
      </c>
      <c r="H27" s="63" t="s">
        <v>24</v>
      </c>
      <c r="I27" s="55">
        <f>I25*I18</f>
        <v>4149.6000000000004</v>
      </c>
      <c r="J27" s="34" t="s">
        <v>24</v>
      </c>
      <c r="K27" s="62">
        <f>$B$27-I27</f>
        <v>8954.4</v>
      </c>
      <c r="L27" s="63" t="s">
        <v>24</v>
      </c>
    </row>
    <row r="28" spans="1:12" x14ac:dyDescent="0.25">
      <c r="A28" s="65" t="s">
        <v>64</v>
      </c>
      <c r="B28" s="81">
        <f>B24+B27</f>
        <v>14176</v>
      </c>
      <c r="C28" s="82" t="s">
        <v>24</v>
      </c>
      <c r="D28" s="66"/>
      <c r="E28" s="81">
        <f>E24+E27</f>
        <v>6461.5</v>
      </c>
      <c r="F28" s="82" t="s">
        <v>24</v>
      </c>
      <c r="G28" s="85">
        <f>$B$28-E28</f>
        <v>7714.5</v>
      </c>
      <c r="H28" s="86" t="s">
        <v>24</v>
      </c>
      <c r="I28" s="83">
        <f>I24+I27</f>
        <v>5119.6000000000004</v>
      </c>
      <c r="J28" s="84" t="s">
        <v>24</v>
      </c>
      <c r="K28" s="85">
        <f>$B$28-I28</f>
        <v>9056.4</v>
      </c>
      <c r="L28" s="86" t="s">
        <v>24</v>
      </c>
    </row>
    <row r="29" spans="1:12" x14ac:dyDescent="0.25">
      <c r="A29" s="66" t="s">
        <v>65</v>
      </c>
      <c r="B29" s="67"/>
      <c r="C29" s="68"/>
      <c r="D29" s="69"/>
      <c r="E29" s="70">
        <f>(($B$19*B6)-E19)*E14</f>
        <v>600.00000000000011</v>
      </c>
      <c r="F29" s="71" t="s">
        <v>68</v>
      </c>
      <c r="G29" s="72"/>
      <c r="H29" s="73"/>
      <c r="I29" s="70">
        <f>($B$19-I19)*I14</f>
        <v>98.4</v>
      </c>
      <c r="J29" s="71" t="s">
        <v>68</v>
      </c>
      <c r="K29" s="72"/>
      <c r="L29" s="73"/>
    </row>
    <row r="30" spans="1:12" x14ac:dyDescent="0.25">
      <c r="A30" s="75" t="s">
        <v>66</v>
      </c>
      <c r="B30" s="88"/>
      <c r="C30" s="89"/>
      <c r="D30" s="90"/>
      <c r="E30" s="91">
        <f>(E16-($B$16*B6))/(($B$19*B6)-E19)/E15*12</f>
        <v>7.0439560439560429</v>
      </c>
      <c r="F30" s="86" t="s">
        <v>67</v>
      </c>
      <c r="G30" s="92"/>
      <c r="H30" s="93"/>
      <c r="I30" s="91">
        <f>(I16-$B$16)/($B$19-I19)/I15*12</f>
        <v>2.9080675422138835</v>
      </c>
      <c r="J30" s="86" t="s">
        <v>67</v>
      </c>
      <c r="K30" s="92"/>
      <c r="L30" s="93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76" t="s">
        <v>25</v>
      </c>
      <c r="B33" s="5"/>
      <c r="C33" s="5"/>
      <c r="D33" s="5"/>
      <c r="E33" s="94">
        <f>G28/$B28</f>
        <v>0.54419441309255079</v>
      </c>
      <c r="F33" s="5"/>
      <c r="G33" s="5"/>
      <c r="H33" s="5"/>
      <c r="I33" s="94">
        <f>K28/$B28</f>
        <v>0.63885440180586905</v>
      </c>
      <c r="J33" s="5"/>
      <c r="K33" s="5"/>
      <c r="L33" s="5"/>
    </row>
    <row r="34" spans="1:12" x14ac:dyDescent="0.25">
      <c r="A34" s="78" t="s">
        <v>26</v>
      </c>
      <c r="B34" s="5"/>
      <c r="C34" s="5"/>
      <c r="D34" s="5"/>
      <c r="E34" s="77">
        <f>G26/$B26</f>
        <v>0.625</v>
      </c>
      <c r="F34" s="5"/>
      <c r="G34" s="5"/>
      <c r="H34" s="5"/>
      <c r="I34" s="77">
        <f>K26/$B26</f>
        <v>0.68333333333333346</v>
      </c>
      <c r="J34" s="5"/>
      <c r="K34" s="5"/>
      <c r="L34" s="5"/>
    </row>
    <row r="35" spans="1:12" x14ac:dyDescent="0.25">
      <c r="A35" s="78" t="s">
        <v>27</v>
      </c>
      <c r="B35" s="5"/>
      <c r="C35" s="5"/>
      <c r="D35" s="5"/>
      <c r="E35" s="95">
        <f>E30</f>
        <v>7.0439560439560429</v>
      </c>
      <c r="F35" s="96" t="s">
        <v>72</v>
      </c>
      <c r="G35" s="5"/>
      <c r="H35" s="5"/>
      <c r="I35" s="95">
        <f>I30</f>
        <v>2.9080675422138835</v>
      </c>
      <c r="J35" s="96" t="s">
        <v>72</v>
      </c>
      <c r="K35" s="5"/>
      <c r="L35" s="5"/>
    </row>
    <row r="36" spans="1:12" x14ac:dyDescent="0.25">
      <c r="A36" s="76" t="s">
        <v>28</v>
      </c>
      <c r="B36" s="5"/>
      <c r="C36" s="5"/>
      <c r="D36" s="5"/>
      <c r="E36" s="79">
        <f>G25</f>
        <v>40950</v>
      </c>
      <c r="F36" s="5" t="s">
        <v>3</v>
      </c>
      <c r="G36" s="5"/>
      <c r="H36" s="5"/>
      <c r="I36" s="79">
        <f>K25</f>
        <v>44772</v>
      </c>
      <c r="J36" s="5" t="s">
        <v>3</v>
      </c>
      <c r="K36" s="5"/>
      <c r="L36" s="5"/>
    </row>
    <row r="37" spans="1:12" x14ac:dyDescent="0.25">
      <c r="A37" s="78" t="s">
        <v>29</v>
      </c>
      <c r="B37" s="5"/>
      <c r="C37" s="5"/>
      <c r="D37" s="5"/>
      <c r="E37" s="77">
        <f>G27/$B27</f>
        <v>0.625</v>
      </c>
      <c r="F37" s="5"/>
      <c r="G37" s="5"/>
      <c r="H37" s="5"/>
      <c r="I37" s="77">
        <f>K27/$B27</f>
        <v>0.68333333333333335</v>
      </c>
      <c r="J37" s="5"/>
      <c r="K37" s="5"/>
      <c r="L37" s="5"/>
    </row>
    <row r="39" spans="1:12" ht="73.5" customHeight="1" x14ac:dyDescent="0.25">
      <c r="A39" s="80" t="s">
        <v>30</v>
      </c>
    </row>
  </sheetData>
  <mergeCells count="5">
    <mergeCell ref="B9:C9"/>
    <mergeCell ref="E9:F9"/>
    <mergeCell ref="G9:H9"/>
    <mergeCell ref="I9:J9"/>
    <mergeCell ref="K9:L9"/>
  </mergeCells>
  <pageMargins left="0.7" right="0.7" top="0.78740157499999996" bottom="0.78740157499999996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ffb7e6-092d-4538-a09d-7e0bb066b0b7">1-10000217-1705742372-5086</_dlc_DocId>
    <_dlc_DocIdUrl xmlns="74ffb7e6-092d-4538-a09d-7e0bb066b0b7">
      <Url>https://ledvance365.sharepoint.com/sites/10000217/_layouts/15/DocIdRedir.aspx?ID=1-10000217-1705742372-5086</Url>
      <Description>1-10000217-1705742372-5086</Description>
    </_dlc_DocIdUrl>
    <TaxCatchAll xmlns="74ffb7e6-092d-4538-a09d-7e0bb066b0b7" xsi:nil="true"/>
    <lcf76f155ced4ddcb4097134ff3c332f xmlns="35e80fc8-8475-4c8a-9350-c9e892e0f3ea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3B56E18C54246A81BE42B8EE14A42" ma:contentTypeVersion="15" ma:contentTypeDescription="Create a new document." ma:contentTypeScope="" ma:versionID="b7f375ce185a6247d616cbb04b2040c7">
  <xsd:schema xmlns:xsd="http://www.w3.org/2001/XMLSchema" xmlns:xs="http://www.w3.org/2001/XMLSchema" xmlns:p="http://schemas.microsoft.com/office/2006/metadata/properties" xmlns:ns2="74ffb7e6-092d-4538-a09d-7e0bb066b0b7" xmlns:ns3="35e80fc8-8475-4c8a-9350-c9e892e0f3ea" xmlns:ns4="f9d27b81-5fec-4d1f-8062-cec8086973d3" targetNamespace="http://schemas.microsoft.com/office/2006/metadata/properties" ma:root="true" ma:fieldsID="201870ad7e6ac4616c97e0d7c9c4d26f" ns2:_="" ns3:_="" ns4:_="">
    <xsd:import namespace="74ffb7e6-092d-4538-a09d-7e0bb066b0b7"/>
    <xsd:import namespace="35e80fc8-8475-4c8a-9350-c9e892e0f3ea"/>
    <xsd:import namespace="f9d27b81-5fec-4d1f-8062-cec8086973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fb7e6-092d-4538-a09d-7e0bb066b0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fed36863-155e-4ffc-8eec-8919e68650f0}" ma:internalName="TaxCatchAll" ma:showField="CatchAllData" ma:web="f9d27b81-5fec-4d1f-8062-cec8086973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80fc8-8475-4c8a-9350-c9e892e0f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1f32e0-ce09-4d54-8cd8-e0cdb957b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27b81-5fec-4d1f-8062-cec8086973d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4FB54E-43B5-47E9-AAD7-BC6CCD4D7A3B}">
  <ds:schemaRefs>
    <ds:schemaRef ds:uri="http://schemas.microsoft.com/office/2006/metadata/properties"/>
    <ds:schemaRef ds:uri="http://schemas.microsoft.com/office/infopath/2007/PartnerControls"/>
    <ds:schemaRef ds:uri="74ffb7e6-092d-4538-a09d-7e0bb066b0b7"/>
    <ds:schemaRef ds:uri="35e80fc8-8475-4c8a-9350-c9e892e0f3ea"/>
  </ds:schemaRefs>
</ds:datastoreItem>
</file>

<file path=customXml/itemProps2.xml><?xml version="1.0" encoding="utf-8"?>
<ds:datastoreItem xmlns:ds="http://schemas.openxmlformats.org/officeDocument/2006/customXml" ds:itemID="{0691DD5E-5B2A-42F1-81FE-69B71717B8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82653D-DEA2-4817-AB3D-E3EE3757F1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479C3D-7CB6-4D2C-95D7-C04A8286B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fb7e6-092d-4538-a09d-7e0bb066b0b7"/>
    <ds:schemaRef ds:uri="35e80fc8-8475-4c8a-9350-c9e892e0f3ea"/>
    <ds:schemaRef ds:uri="f9d27b81-5fec-4d1f-8062-cec808697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TCO CON DAMP </vt:lpstr>
      <vt:lpstr>TCO CON TUBI</vt:lpstr>
      <vt:lpstr>TCO CON PANEL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Enders-Regener, Christiane (EXTERNAL)</dc:creator>
  <cp:keywords/>
  <dc:description/>
  <cp:lastModifiedBy>Ocone, Andrea (LEDVANCE S.p.A.)</cp:lastModifiedBy>
  <cp:revision/>
  <cp:lastPrinted>2022-09-16T16:14:02Z</cp:lastPrinted>
  <dcterms:created xsi:type="dcterms:W3CDTF">2022-05-31T08:23:01Z</dcterms:created>
  <dcterms:modified xsi:type="dcterms:W3CDTF">2022-10-06T10:35:05Z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0x01010021E3B56E18C54246A81BE42B8EE14A42</vt:lpwstr>
  </property>
  <property fmtid="{D5CDD505-2E9C-101B-9397-08002B2CF9AE}" pid="3" name="_dlc_DocIdItemGuid">
    <vt:lpwstr>d888f04f-5a28-459c-bae9-6e549eb11931</vt:lpwstr>
  </property>
  <property fmtid="{D5CDD505-2E9C-101B-9397-08002B2CF9AE}" pid="4" name="MediaServiceImageTags">
    <vt:lpwstr/>
  </property>
</Properties>
</file>